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20" firstSheet="6" activeTab="9"/>
  </bookViews>
  <sheets>
    <sheet name="IR 2.9 and 3.7" sheetId="1" state="hidden" r:id="rId1"/>
    <sheet name="WASH Budget" sheetId="2" state="hidden" r:id="rId2"/>
    <sheet name="WASH FACE" sheetId="3" state="hidden" r:id="rId3"/>
    <sheet name="School WASH Software" sheetId="4" state="hidden" r:id="rId4"/>
    <sheet name="School Hardware" sheetId="5" state="hidden" r:id="rId5"/>
    <sheet name="5 Prime Message" sheetId="6" state="hidden" r:id="rId6"/>
    <sheet name="Ist cluster" sheetId="7" r:id="rId7"/>
    <sheet name="II cluster" sheetId="8" r:id="rId8"/>
    <sheet name="III cluster" sheetId="9" r:id="rId9"/>
    <sheet name="IV cluster" sheetId="10" r:id="rId10"/>
    <sheet name="CP 1st Inst" sheetId="11" state="hidden" r:id="rId11"/>
    <sheet name="UOSP Installment" sheetId="12" state="hidden" r:id="rId12"/>
    <sheet name="UOSP 3.3.4 MGMT" sheetId="13" state="hidden" r:id="rId13"/>
    <sheet name="UOSP 3.3.3 Supplies" sheetId="14" state="hidden" r:id="rId14"/>
    <sheet name="UOSP 3.3.1 CAP Building" sheetId="15" state="hidden" r:id="rId15"/>
    <sheet name="UOSP 3.3.2 Remuneration" sheetId="16" state="hidden" r:id="rId16"/>
  </sheets>
  <externalReferences>
    <externalReference r:id="rId19"/>
    <externalReference r:id="rId20"/>
    <externalReference r:id="rId21"/>
  </externalReferences>
  <definedNames>
    <definedName name="_xlnm.Print_Area" localSheetId="7">'II cluster'!$B$1:$F$44</definedName>
    <definedName name="_xlnm.Print_Area" localSheetId="8">'III cluster'!$A$1:$F$38</definedName>
    <definedName name="_xlnm.Print_Area" localSheetId="6">'Ist cluster'!$A$1:$F$38</definedName>
    <definedName name="_xlnm.Print_Area" localSheetId="9">'IV cluster'!$A$1:$F$36</definedName>
  </definedNames>
  <calcPr fullCalcOnLoad="1"/>
</workbook>
</file>

<file path=xl/comments13.xml><?xml version="1.0" encoding="utf-8"?>
<comments xmlns="http://schemas.openxmlformats.org/spreadsheetml/2006/main">
  <authors>
    <author>Jyoti Rana Magar</author>
  </authors>
  <commentList>
    <comment ref="D11" authorId="0">
      <text>
        <r>
          <rPr>
            <b/>
            <sz val="9"/>
            <rFont val="Tahoma"/>
            <family val="2"/>
          </rPr>
          <t>Jyoti Rana Magar:</t>
        </r>
        <r>
          <rPr>
            <sz val="9"/>
            <rFont val="Tahoma"/>
            <family val="2"/>
          </rPr>
          <t xml:space="preserve">
No consistancy in the rate. Standard rate for District level is 100 and VDC level is 75 or 50. </t>
        </r>
      </text>
    </comment>
  </commentList>
</comments>
</file>

<file path=xl/sharedStrings.xml><?xml version="1.0" encoding="utf-8"?>
<sst xmlns="http://schemas.openxmlformats.org/spreadsheetml/2006/main" count="1481" uniqueCount="746">
  <si>
    <t>S.N.</t>
  </si>
  <si>
    <t>Item Description</t>
  </si>
  <si>
    <t>Times</t>
  </si>
  <si>
    <t>Stationary to participants</t>
  </si>
  <si>
    <t>Training materials</t>
  </si>
  <si>
    <t>Sub - Total :</t>
  </si>
  <si>
    <t xml:space="preserve">Refreshment </t>
  </si>
  <si>
    <t xml:space="preserve">RP fee  </t>
  </si>
  <si>
    <t>Ancillary support</t>
  </si>
  <si>
    <t>RP travel</t>
  </si>
  <si>
    <t xml:space="preserve">S.N </t>
  </si>
  <si>
    <t>Joint monitoring by Municipal board member/MCFLG members</t>
  </si>
  <si>
    <t>Municipal coordinaiton support</t>
  </si>
  <si>
    <t>Programme Component Result 2: By 2017, in selected areas (the most disadvantaged districts and municipalities), social sector systems are providing integrated, quality services to fulfil the survival, development, protection and participation rights of children, adolescents and women with equity in all contexts, including humanitarian situations.</t>
  </si>
  <si>
    <t xml:space="preserve">Intermediate Result 2.9: By 2017, in selected districts and municipalities, local bodies maintain a child- and gender-friendly governance system for integrated planning, monitoring and investment in accordance with their child profile, investment plan, status report and minimum indicators on child survival, development, protection and participation (contributes to UNDAF Output 5.2). </t>
  </si>
  <si>
    <t>Programme Component Result 3: BY 2017, In selected areas, children, adolescents, women and men, and all relevant duty-bearers are engaged in social change and action to realize the survival, development, protection and participation rights of children, adolescents and women with equity in all contexts, including humanitarian situations.</t>
  </si>
  <si>
    <t>Intermediate Result 3.7: By 2017, in selected districts and municipalities, children, adolescent girls and boys, women and other disadvantaged groups meaningfully participate in decision-making bodies (contributes to UNDAF Output 3.3).</t>
  </si>
  <si>
    <t>Funding Authorization and Certificate of Expenditures</t>
  </si>
  <si>
    <t>UN Agency:</t>
  </si>
  <si>
    <t>UNICEF</t>
  </si>
  <si>
    <t>Date:</t>
  </si>
  <si>
    <t>Type of Request:</t>
  </si>
  <si>
    <t>□  Reimbursement</t>
  </si>
  <si>
    <t>□  Direct Payment</t>
  </si>
  <si>
    <t>REPORTING</t>
  </si>
  <si>
    <t>REQUESTS /  AUTHORIZATIONS</t>
  </si>
  <si>
    <t>Activity Description from AWP with Duration</t>
  </si>
  <si>
    <t>Authorised Amount</t>
  </si>
  <si>
    <t>Actual Project Expenditure</t>
  </si>
  <si>
    <t>Balance</t>
  </si>
  <si>
    <t>New Request Period &amp; Amount</t>
  </si>
  <si>
    <t>Outstanding Authorised Amount</t>
  </si>
  <si>
    <t>A</t>
  </si>
  <si>
    <t>B</t>
  </si>
  <si>
    <t>C</t>
  </si>
  <si>
    <t>D = A - C</t>
  </si>
  <si>
    <t>E</t>
  </si>
  <si>
    <t>F</t>
  </si>
  <si>
    <t>G = D + F</t>
  </si>
  <si>
    <t>Total</t>
  </si>
  <si>
    <t>CERTIFICATION</t>
  </si>
  <si>
    <t>The undersigned authorized officer of the above-mentioned implementing institution hereby certifies that:</t>
  </si>
  <si>
    <t>The funding request shown above represents estimated expenditures as per AWP and itemized cost estimates attached.</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</si>
  <si>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</si>
  <si>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 xml:space="preserve"> </t>
  </si>
  <si>
    <t>NOTES:</t>
  </si>
  <si>
    <t>FOR AGENCY USE ONLY:</t>
  </si>
  <si>
    <t>FOR ALL AGENCIES</t>
  </si>
  <si>
    <t>FOR UNFPA USE ONLY</t>
  </si>
  <si>
    <t>Approved by:</t>
  </si>
  <si>
    <t>Liquidation Information</t>
  </si>
  <si>
    <t>New Funding Release</t>
  </si>
  <si>
    <t xml:space="preserve">  Activity 1</t>
  </si>
  <si>
    <t>DCT Amount</t>
  </si>
  <si>
    <t xml:space="preserve">  Activity 2</t>
  </si>
  <si>
    <t xml:space="preserve">  Name:</t>
  </si>
  <si>
    <t>_____________________________________________________</t>
  </si>
  <si>
    <t>Less:</t>
  </si>
  <si>
    <t xml:space="preserve">   Liquidation</t>
  </si>
  <si>
    <t xml:space="preserve">  Title:</t>
  </si>
  <si>
    <t xml:space="preserve">     Amount</t>
  </si>
  <si>
    <t xml:space="preserve">  Date:</t>
  </si>
  <si>
    <t xml:space="preserve">Expected Resutls : Review the progress and new action plan developed </t>
  </si>
  <si>
    <t>Banner</t>
  </si>
  <si>
    <t xml:space="preserve">Grand Total IR 2.9 and 3.7 </t>
  </si>
  <si>
    <t xml:space="preserve">Payment Advice, UNICEF field office Nepalgunj </t>
  </si>
  <si>
    <t xml:space="preserve">Child Friendly Local Goverance </t>
  </si>
  <si>
    <t xml:space="preserve">Unit </t>
  </si>
  <si>
    <t xml:space="preserve">Quantity </t>
  </si>
  <si>
    <t>Total Rs.</t>
  </si>
  <si>
    <t xml:space="preserve">Remarks </t>
  </si>
  <si>
    <t>Days</t>
  </si>
  <si>
    <t xml:space="preserve">coordinaiton and reporting </t>
  </si>
  <si>
    <t>Admin and finance cost</t>
  </si>
  <si>
    <t xml:space="preserve">Banner </t>
  </si>
  <si>
    <t>Admin and finance support</t>
  </si>
  <si>
    <t>Time</t>
  </si>
  <si>
    <t>Sub total of IR 2.9</t>
  </si>
  <si>
    <t>Sub total of IR 3.7.</t>
  </si>
  <si>
    <t>Venue : Municipality Office</t>
  </si>
  <si>
    <t xml:space="preserve">Data analysis </t>
  </si>
  <si>
    <t>IR</t>
  </si>
  <si>
    <t>Hall rents</t>
  </si>
  <si>
    <t xml:space="preserve">(Oct to Dec, 2015) Budget </t>
  </si>
  <si>
    <t xml:space="preserve">Task Capacity building training to child  club on leadership development and local level planning process inclidng  </t>
  </si>
  <si>
    <t>child club stationaries to all ward</t>
  </si>
  <si>
    <t xml:space="preserve">Note: Child investment plan  will be reviewed </t>
  </si>
  <si>
    <t xml:space="preserve">write up the updated indicator  status </t>
  </si>
  <si>
    <t xml:space="preserve">Publication </t>
  </si>
  <si>
    <t xml:space="preserve">This will be covered by municipality </t>
  </si>
  <si>
    <t>Municipality</t>
  </si>
  <si>
    <t xml:space="preserve">UNICEF </t>
  </si>
  <si>
    <t xml:space="preserve">Format development and printing cost </t>
  </si>
  <si>
    <t xml:space="preserve">Follow up of Action plan </t>
  </si>
  <si>
    <t xml:space="preserve">CFLG Data tracking through volunter mobilization </t>
  </si>
  <si>
    <t>sub sector meeting for data compilation each ward</t>
  </si>
  <si>
    <t>tiffin cost</t>
  </si>
  <si>
    <t xml:space="preserve">CFLG message phumphlet publication </t>
  </si>
  <si>
    <t xml:space="preserve">ward level CFLG monitoring and back up </t>
  </si>
  <si>
    <t xml:space="preserve">Sharing of CFLG indicator in municipality and commitment made in municipality level </t>
  </si>
  <si>
    <t xml:space="preserve">CFLG indicators stattus photo copies </t>
  </si>
  <si>
    <t xml:space="preserve">CFLG message pumphlet publication </t>
  </si>
  <si>
    <t xml:space="preserve">flex printing and ect cost </t>
  </si>
  <si>
    <t>Participants :MCFLG, Ward citizen forum, teacher, political parties, civil society and  child club members</t>
  </si>
  <si>
    <t xml:space="preserve">Task 1: Half year review workshop of MCFLG committee on CFLG progress </t>
  </si>
  <si>
    <t xml:space="preserve">Task 3 CFLG indicators tracking  and compilation  </t>
  </si>
  <si>
    <t xml:space="preserve">Task4 : Publicaton cost of CFLG tracking status in municipality </t>
  </si>
  <si>
    <t>Task 6: Workshop for child investment plan preparation ( initial discussion based on CFLG status )</t>
  </si>
  <si>
    <t xml:space="preserve">UNICEF contribution </t>
  </si>
  <si>
    <t xml:space="preserve">Task: 7  Technicla support for municipality investment plan preparation based on CFLG indicators </t>
  </si>
  <si>
    <t xml:space="preserve">Write up and technical support cost </t>
  </si>
  <si>
    <t xml:space="preserve">Sector wide meeting cost Lumsum </t>
  </si>
  <si>
    <t xml:space="preserve">Task: 8  Joint monitoring by MCFLG and technical team </t>
  </si>
  <si>
    <t>participants local travel cost</t>
  </si>
  <si>
    <t xml:space="preserve">participant local travel cost </t>
  </si>
  <si>
    <t xml:space="preserve">Participants :MCFLG members and political parties and  Civil society organization </t>
  </si>
  <si>
    <t xml:space="preserve">Task 5: Mass meeting fo CFLG declearation in Tulsipur  municipality </t>
  </si>
  <si>
    <t xml:space="preserve">Task 2  CFLG Orientation for front line worker and action committee  </t>
  </si>
  <si>
    <t>Venue : ward level all</t>
  </si>
  <si>
    <t xml:space="preserve">Expected Resutls : Developed common understanding among the ward level stakeholder and made commitment and follow up actions for CFLG decleration  </t>
  </si>
  <si>
    <t xml:space="preserve">Participants: CFLG indicators are tracked and set up  </t>
  </si>
  <si>
    <t xml:space="preserve">Expected Resutls CFLG indicators will be udpaed and action plan prepared </t>
  </si>
  <si>
    <t xml:space="preserve">3 ward in one place </t>
  </si>
  <si>
    <t>Material for ward child club network (minutes copies, letter pad</t>
  </si>
  <si>
    <t>Participants:Members of various child club from three wards</t>
  </si>
  <si>
    <r>
      <t xml:space="preserve">Expection: </t>
    </r>
    <r>
      <rPr>
        <sz val="10"/>
        <rFont val="Arial Narrow"/>
        <family val="2"/>
      </rPr>
      <t xml:space="preserve">Ward level action plan review and follow up action made in various level </t>
    </r>
  </si>
  <si>
    <t xml:space="preserve">3. 7.2 Suport to child club mobilization </t>
  </si>
  <si>
    <t>Bal Bhela conduction cost</t>
  </si>
  <si>
    <t xml:space="preserve">Tulsipur municipality contribution </t>
  </si>
  <si>
    <t>Detail Budget Breakdown for  Tulsipur municipality Dang</t>
  </si>
  <si>
    <t>Venue : Municipality Office Tulsipur</t>
  </si>
  <si>
    <t>Expected Resutls : Mass commitment made in Tulsipur</t>
  </si>
  <si>
    <t xml:space="preserve">Participants:  child club, TLO,  ward citizen forum and ward CFLG committee, FCHV, teacher and political party and other </t>
  </si>
  <si>
    <t>Participants :MCFLG members and political parties Civil societies and other</t>
  </si>
  <si>
    <t>Program Period: Nov 2015- Mar 2016</t>
  </si>
  <si>
    <t>Partner Name: Tulsipur Municiplaity, Dang</t>
  </si>
  <si>
    <t>No.</t>
  </si>
  <si>
    <t>Unit</t>
  </si>
  <si>
    <t>Quantity</t>
  </si>
  <si>
    <t>Times/No</t>
  </si>
  <si>
    <t>Unit cost</t>
  </si>
  <si>
    <t xml:space="preserve">Total budget </t>
  </si>
  <si>
    <t xml:space="preserve">Total UNICEF Contribution </t>
  </si>
  <si>
    <t xml:space="preserve">Partner contribution </t>
  </si>
  <si>
    <t>Schedule of UNICEF's Cash Contribution</t>
  </si>
  <si>
    <t>Nov 2015</t>
  </si>
  <si>
    <t>dd.mm.yyyy</t>
  </si>
  <si>
    <t xml:space="preserve">Supplies </t>
  </si>
  <si>
    <t>Cash</t>
  </si>
  <si>
    <t>1st tranche</t>
  </si>
  <si>
    <t>2nd tranche</t>
  </si>
  <si>
    <t>3rd tranche</t>
  </si>
  <si>
    <t>4th tranche</t>
  </si>
  <si>
    <t>Programme Costs</t>
  </si>
  <si>
    <t>Output 1</t>
  </si>
  <si>
    <t>Institutional/Organisational Strengthening</t>
  </si>
  <si>
    <t>Activity 1.1</t>
  </si>
  <si>
    <t>MWASH CC orientation on total sanitation</t>
  </si>
  <si>
    <t>1</t>
  </si>
  <si>
    <t>DSA</t>
  </si>
  <si>
    <t>Person</t>
  </si>
  <si>
    <t>2</t>
  </si>
  <si>
    <t>Tea/Snacks</t>
  </si>
  <si>
    <t>3</t>
  </si>
  <si>
    <t>Stationery</t>
  </si>
  <si>
    <t>4</t>
  </si>
  <si>
    <t>Hall Rent</t>
  </si>
  <si>
    <t>5</t>
  </si>
  <si>
    <t>RP cost</t>
  </si>
  <si>
    <t>Sub total</t>
  </si>
  <si>
    <t>Activity 1.2</t>
  </si>
  <si>
    <t>Data collection and anaysis from wards (4, 11,17) to establish baseline for total sanitation (20% of HH, All schools, All offices, 20% of Hotel)</t>
  </si>
  <si>
    <t>Transportation and food cost to SM/WCF representative</t>
  </si>
  <si>
    <t>Data entry and analysis</t>
  </si>
  <si>
    <t>Activity 1.3</t>
  </si>
  <si>
    <t>MWASH strategic plan formulation workshop</t>
  </si>
  <si>
    <t>Snacks and tea</t>
  </si>
  <si>
    <t>Travel cost</t>
  </si>
  <si>
    <t>Material cost</t>
  </si>
  <si>
    <t>6</t>
  </si>
  <si>
    <t>Hall rent</t>
  </si>
  <si>
    <t>7</t>
  </si>
  <si>
    <t xml:space="preserve">Facilitator </t>
  </si>
  <si>
    <t>8</t>
  </si>
  <si>
    <t>Review of plan and printing</t>
  </si>
  <si>
    <t>No</t>
  </si>
  <si>
    <t/>
  </si>
  <si>
    <t>Activity 1.4</t>
  </si>
  <si>
    <t>Municipality level training on total sanitation (including baseline survey and plan of action preparation) to SM/WCF chair</t>
  </si>
  <si>
    <t>Activity 1.5</t>
  </si>
  <si>
    <t>Municipality level orientation on Total Sanitation to Health (DHO/PHC/FCHV network), Education (DEO/RP,) Hotel Association, CCI, Media persons (4), political parties</t>
  </si>
  <si>
    <t>Activity 1.6</t>
  </si>
  <si>
    <t xml:space="preserve">Ward level orientation and plan of action preparation to TLO, SMC/PTA, HF personnel, FCHV </t>
  </si>
  <si>
    <t>Activity 1.7</t>
  </si>
  <si>
    <t>Exposure visit to Municiplaity/WCF/TLO representative</t>
  </si>
  <si>
    <t xml:space="preserve">Bus </t>
  </si>
  <si>
    <t>Activity 1.8</t>
  </si>
  <si>
    <t>Orientation to FCHVs on POU/Hand Washing with Soap and Water focussing focussing to mothers/care taker of under five children</t>
  </si>
  <si>
    <t>FCHV DSA</t>
  </si>
  <si>
    <t xml:space="preserve">RP cost </t>
  </si>
  <si>
    <t>Total Output 1</t>
  </si>
  <si>
    <t>Output 2</t>
  </si>
  <si>
    <t>Total Sanitation promotional Activities</t>
  </si>
  <si>
    <t>Activity 2.1</t>
  </si>
  <si>
    <t>Media mobilisation for Total sanitation promotion</t>
  </si>
  <si>
    <t>Pamphleting</t>
  </si>
  <si>
    <t>Miking in community</t>
  </si>
  <si>
    <t>Hoarding board/Felex</t>
  </si>
  <si>
    <t>Interviews with community/WCF members</t>
  </si>
  <si>
    <t>Month</t>
  </si>
  <si>
    <t>Activity 2.2</t>
  </si>
  <si>
    <t>IEC materials (set) hanging in the offices of</t>
  </si>
  <si>
    <t>Ward Office</t>
  </si>
  <si>
    <t>Health Facility</t>
  </si>
  <si>
    <t>Schools</t>
  </si>
  <si>
    <t>CAC Office</t>
  </si>
  <si>
    <t>Activity 2.3</t>
  </si>
  <si>
    <t>HH/School/ HF/Hotel visit and monitoring for promotion of total sanitation by WCF/TLO including SMC/WUSC members</t>
  </si>
  <si>
    <t>Visit sites with promotional activities and monitor progress- twice a month for 4 months from 6 person as a team</t>
  </si>
  <si>
    <t>Ward</t>
  </si>
  <si>
    <t>Sticker sticking on wall of House/School/Hotel/Offices (Blue first and then to green)</t>
  </si>
  <si>
    <t>HH level sticker</t>
  </si>
  <si>
    <t>House</t>
  </si>
  <si>
    <t>School/HF/Hotel/Office Sticker</t>
  </si>
  <si>
    <t>Activity 2.4</t>
  </si>
  <si>
    <t>Demosntration sites on total sanitation at ward Office and Health Facilities</t>
  </si>
  <si>
    <t>Demonstration on hand washing and POU to mother group of 1000 golden days, mother/taker of under five children (on fixed day and set time in all places)</t>
  </si>
  <si>
    <t>DSA- FCHV</t>
  </si>
  <si>
    <t>Demnstration on hand washing to mothers/caretaker by FCHV (at school hand washing platform)</t>
  </si>
  <si>
    <t>Soap for Hand washing (IEC materials from School)- collaborate with CCI/WSSDO</t>
  </si>
  <si>
    <t>Set</t>
  </si>
  <si>
    <t>Total Sanitation Reward and Recognition</t>
  </si>
  <si>
    <t>School</t>
  </si>
  <si>
    <t>5000</t>
  </si>
  <si>
    <t>Toles</t>
  </si>
  <si>
    <t>Tole</t>
  </si>
  <si>
    <t>Breakfast</t>
  </si>
  <si>
    <t>Materials</t>
  </si>
  <si>
    <t>Materials cost IPRA/Triggering at community level and cultural program in each village of target VDCs - 2 VDCs of Mugu and 3 VDCs of Dolpa</t>
  </si>
  <si>
    <r>
      <t>Material cost</t>
    </r>
    <r>
      <rPr>
        <sz val="18"/>
        <color indexed="10"/>
        <rFont val="Calibri"/>
        <family val="2"/>
      </rPr>
      <t xml:space="preserve"> including RP</t>
    </r>
  </si>
  <si>
    <t>Activity 2.5</t>
  </si>
  <si>
    <t>Mobilization of V-WASH CC for door to door visit including FCHV and campaigns</t>
  </si>
  <si>
    <t>Hand Washing and POU demonstration to mothers group and golden 1000 days mother</t>
  </si>
  <si>
    <t>Soap for hand washing</t>
  </si>
  <si>
    <t>Activity 2.6</t>
  </si>
  <si>
    <t>Total sanitation declaration</t>
  </si>
  <si>
    <t>Hotel</t>
  </si>
  <si>
    <t>Total Output 2</t>
  </si>
  <si>
    <t>Output 3</t>
  </si>
  <si>
    <t>School WASH improvement</t>
  </si>
  <si>
    <t>Activity 3.1</t>
  </si>
  <si>
    <t>School Software Package Program</t>
  </si>
  <si>
    <t>Activity 3.2</t>
  </si>
  <si>
    <t>School Hardware program (Hand washing platform/POU)</t>
  </si>
  <si>
    <t>Sub total Output 3</t>
  </si>
  <si>
    <t>Effective and efficient programme management</t>
  </si>
  <si>
    <t>MWASH CC review</t>
  </si>
  <si>
    <t>Programme Cost Total (1+2+3)</t>
  </si>
  <si>
    <t>Country: Nepal</t>
  </si>
  <si>
    <t>Programme Code &amp; Title: UNICEF</t>
  </si>
  <si>
    <t>√□  DirectCashTransfer (DCT)</t>
  </si>
  <si>
    <t>Project Code &amp; Title:WASH</t>
  </si>
  <si>
    <t xml:space="preserve">Responsible Officer(s): </t>
  </si>
  <si>
    <t>WRITE NAME OF CFIEF OF OFFICE</t>
  </si>
  <si>
    <t>Implementing Partner:Tulsipur Municiaplity</t>
  </si>
  <si>
    <t>WRITE NAME OF OFFICE</t>
  </si>
  <si>
    <t>Currency:NRS</t>
  </si>
  <si>
    <t>Coding forUNICEF, UNDP, UNFPA and WFP</t>
  </si>
  <si>
    <t>Expenditure accepted by Agency</t>
  </si>
  <si>
    <t>Nov- Dec 14</t>
  </si>
  <si>
    <t>Improved sanitation in low sanitation coverage VDCs</t>
  </si>
  <si>
    <r>
      <rPr>
        <b/>
        <sz val="11"/>
        <color indexed="8"/>
        <rFont val="Calibri"/>
        <family val="2"/>
      </rPr>
      <t xml:space="preserve">PLEASE DELETE IT: </t>
    </r>
    <r>
      <rPr>
        <sz val="12"/>
        <color theme="1"/>
        <rFont val="Times New Roman"/>
        <family val="2"/>
      </rPr>
      <t>strategic plan, data, capacity building</t>
    </r>
  </si>
  <si>
    <t>School WASH</t>
  </si>
  <si>
    <t>Hardware &amp; software</t>
  </si>
  <si>
    <t>Hand washing with soap and water</t>
  </si>
  <si>
    <t>□√</t>
  </si>
  <si>
    <t>□</t>
  </si>
  <si>
    <t xml:space="preserve">Date Submitted: </t>
  </si>
  <si>
    <t>Name &amp; Signature:</t>
  </si>
  <si>
    <t>Chief Of Office (Write Name)</t>
  </si>
  <si>
    <t>Title: (WRITE TITKE OF HEAD OF OFFICE)</t>
  </si>
  <si>
    <t xml:space="preserve">DCT Reference: </t>
  </si>
  <si>
    <r>
      <t xml:space="preserve"> </t>
    </r>
    <r>
      <rPr>
        <i/>
        <u val="single"/>
        <sz val="8"/>
        <rFont val="Arial Narrow"/>
        <family val="2"/>
      </rPr>
      <t>CRQ ref. no., Liquidation ref. no.</t>
    </r>
  </si>
  <si>
    <t xml:space="preserve">SCHOOL LEVEL </t>
  </si>
  <si>
    <t>WATER, SANITATION AND HYGIENE        SOFT-WARE RELATED ACTIVITIES/BUDGET</t>
  </si>
  <si>
    <t>Major Activities</t>
  </si>
  <si>
    <t>Date/Duration</t>
  </si>
  <si>
    <t>Budget</t>
  </si>
  <si>
    <t>Remarks</t>
  </si>
  <si>
    <t xml:space="preserve">Assess the Current Situation of school and community (Baseline data collection/mapping –Materials/recognition) </t>
  </si>
  <si>
    <t xml:space="preserve">In the beginning </t>
  </si>
  <si>
    <t># School must prepare/display school catchment areas mapping with baseline information.</t>
  </si>
  <si>
    <t>Prepare Yearly Plan of Action (Stationaries cost)</t>
  </si>
  <si>
    <t>In the beginning</t>
  </si>
  <si>
    <t># Teachers/Child club must prepare/display.</t>
  </si>
  <si>
    <t xml:space="preserve">Conduct Capacity Building related Activities (Snack/stationaries):                                                    *Orientation to VDC/SMC /PTA/Teachers/Staff </t>
  </si>
  <si>
    <t>1 day orientation to school team</t>
  </si>
  <si>
    <t xml:space="preserve">*Training to Child Club/Group </t>
  </si>
  <si>
    <t>1 day training to child club members</t>
  </si>
  <si>
    <t xml:space="preserve">*Resource Person Fee </t>
  </si>
  <si>
    <t xml:space="preserve">( Focus should be given on 5 Prime messages ) </t>
  </si>
  <si>
    <t xml:space="preserve">Run the Water, Sanitation and Hygiene Campaign (Materials/reward/recognition/stationaries)                                                         *World Water Day/Week Celebration (Focus on Water Quality in school and community)  </t>
  </si>
  <si>
    <r>
      <t>22</t>
    </r>
    <r>
      <rPr>
        <vertAlign val="superscript"/>
        <sz val="12"/>
        <color indexed="8"/>
        <rFont val="Times New Roman"/>
        <family val="1"/>
      </rPr>
      <t>nd</t>
    </r>
    <r>
      <rPr>
        <sz val="12"/>
        <color indexed="8"/>
        <rFont val="Times New Roman"/>
        <family val="1"/>
      </rPr>
      <t xml:space="preserve"> March </t>
    </r>
  </si>
  <si>
    <t>All Global days need to be celebrated minimum one week (before or after as mentioned).</t>
  </si>
  <si>
    <t>*National Sanitation Campaign Week (Focus on sanitation/toilet in community)</t>
  </si>
  <si>
    <r>
      <t>5 – 11</t>
    </r>
    <r>
      <rPr>
        <vertAlign val="superscript"/>
        <sz val="12"/>
        <color indexed="8"/>
        <rFont val="Times New Roman"/>
        <family val="1"/>
      </rPr>
      <t>th</t>
    </r>
    <r>
      <rPr>
        <sz val="12"/>
        <color indexed="8"/>
        <rFont val="Times New Roman"/>
        <family val="1"/>
      </rPr>
      <t xml:space="preserve"> June </t>
    </r>
  </si>
  <si>
    <t>* World Toilet Day Celebration (Toilet promotion in community)</t>
  </si>
  <si>
    <r>
      <t>19</t>
    </r>
    <r>
      <rPr>
        <vertAlign val="superscript"/>
        <sz val="12"/>
        <color indexed="8"/>
        <rFont val="Times New Roman"/>
        <family val="1"/>
      </rPr>
      <t>th</t>
    </r>
    <r>
      <rPr>
        <sz val="12"/>
        <color indexed="8"/>
        <rFont val="Times New Roman"/>
        <family val="1"/>
      </rPr>
      <t xml:space="preserve">  November</t>
    </r>
  </si>
  <si>
    <t xml:space="preserve">Promote Hygiene and Sanitation Activities in School and Community: (Materials/stationaries/recognition):                               </t>
  </si>
  <si>
    <t>Throughout  the year</t>
  </si>
  <si>
    <t xml:space="preserve">*Set up the date and cleanliness activities;  </t>
  </si>
  <si>
    <t xml:space="preserve"> *Initiate innovative &amp; creative activities.</t>
  </si>
  <si>
    <t xml:space="preserve">* Multiple hygiene table </t>
  </si>
  <si>
    <t>Operation and Maintenance (O &amp; M) of  the School WASH Facilities:</t>
  </si>
  <si>
    <t>Throughout the year</t>
  </si>
  <si>
    <t xml:space="preserve"># School has to open Bank account with Rs. 5,000 for WASH O &amp; M fund. And child club needs to raise and deposit more fund for O &amp; M. School can spent only interest of that Bank deposited fund for O &amp; M. </t>
  </si>
  <si>
    <t xml:space="preserve">*Prepare/use local norms for cleanliness (Toilet, Classroom and compound-Materials/stationaries) </t>
  </si>
  <si>
    <t>Other School Based Activities:</t>
  </si>
  <si>
    <t>As and when needed</t>
  </si>
  <si>
    <t xml:space="preserve"># All these activities can be organised based on local context. </t>
  </si>
  <si>
    <t>a) Total Sanitation Movement</t>
  </si>
  <si>
    <t># Good to raise fund locally to organise  activities</t>
  </si>
  <si>
    <t>b) Menstrual Hygiene Management (Peer/group interaction)</t>
  </si>
  <si>
    <t>c) Garbage-pit/drainage</t>
  </si>
  <si>
    <t>d) Flower/Vegetable Gardening</t>
  </si>
  <si>
    <t xml:space="preserve">e) Others, if needed </t>
  </si>
  <si>
    <t>Total Budget</t>
  </si>
  <si>
    <t>Note: i) School must give the priority on 5 Prime Messages for WASH in School.</t>
  </si>
  <si>
    <t>ii) School can initiate/develop/prepare innovative/creative activities/approaches/triggering tools/techniques and other aspects for the betterment of WASH universal coverage concept.</t>
  </si>
  <si>
    <r>
      <t>iii) School can raise fund locally (planning and organising different activities) and manage to implement the above actions more effectively and efficiently and other hygiene/health/nutrition related activities based on the local requirement and context.</t>
    </r>
    <r>
      <rPr>
        <sz val="12"/>
        <color indexed="8"/>
        <rFont val="Times New Roman"/>
        <family val="1"/>
      </rPr>
      <t xml:space="preserve"> </t>
    </r>
  </si>
  <si>
    <t>iv) It would be better to mobilize children as change agents for Sanitation Social Movement for ODF in their respective school catchment areas, if possible.</t>
  </si>
  <si>
    <t>School WASH Hardware</t>
  </si>
  <si>
    <t>Toilet/Urinal updgrading</t>
  </si>
  <si>
    <t>Water supply connection</t>
  </si>
  <si>
    <t>LS</t>
  </si>
  <si>
    <t>Group Hand washing platform including water storage tank</t>
  </si>
  <si>
    <t>Water filter/Biosand filter</t>
  </si>
  <si>
    <t>no</t>
  </si>
  <si>
    <t>Five Prime Messages</t>
  </si>
  <si>
    <t>1. Formulation/Activation of child clubs</t>
  </si>
  <si>
    <t>2. Development and implementation of a yearly plan of action</t>
  </si>
  <si>
    <t>3. Construction of CGD friendly WASH facilities</t>
  </si>
  <si>
    <t>4. Use, cleaniness and maintenance of WASH facilities with local norms and O&amp;M funds</t>
  </si>
  <si>
    <t>5. Child frienldy life skill based practical education based on curriculum and text books</t>
  </si>
  <si>
    <t>Immediate objectives, Expected outputs and main Activities</t>
  </si>
  <si>
    <t>Units</t>
  </si>
  <si>
    <t>Rate in NRs.</t>
  </si>
  <si>
    <t>Contribution</t>
  </si>
  <si>
    <t>1st</t>
  </si>
  <si>
    <t>3rd</t>
  </si>
  <si>
    <t>Output 1.1</t>
  </si>
  <si>
    <t>Information management system in place for effective coordination and implementation of the child labour programme in Municipality</t>
  </si>
  <si>
    <t>1.1.1</t>
  </si>
  <si>
    <t>software</t>
  </si>
  <si>
    <t>training</t>
  </si>
  <si>
    <t>1.1.3</t>
  </si>
  <si>
    <t>Produce situation reports and information sheets on child labour and share with key stakeholders</t>
  </si>
  <si>
    <t>report</t>
  </si>
  <si>
    <t>Sub-total output 1.1</t>
  </si>
  <si>
    <t>Output 1.2</t>
  </si>
  <si>
    <t>1.2.1</t>
  </si>
  <si>
    <t xml:space="preserve">Identify and prepare profile of working children, particularly worst forms of child labour,  using standard forms and guidelines of UNICEF </t>
  </si>
  <si>
    <t>children</t>
  </si>
  <si>
    <t>1.2.2</t>
  </si>
  <si>
    <t>Develop case management plan  (assess educational, health, psycho-social status, working conditions and possibility to re-integration based on principle of “best interest of child” in close coordination and collaboration with Municipality, CFLG committee and WCO, CRO) for each identified children.</t>
  </si>
  <si>
    <t>1.2.4</t>
  </si>
  <si>
    <t>Rescue children and women at the risk and provide emergncy support (shelter, food, clothes, medical and other materials assistance etc..)</t>
  </si>
  <si>
    <t>1.2.6</t>
  </si>
  <si>
    <t>Provide economic support and rehabilitation service (income generation activities,  enterprise/skill and other economic support ) to family</t>
  </si>
  <si>
    <t>family</t>
  </si>
  <si>
    <t>1.2.7</t>
  </si>
  <si>
    <t>Provision of care for urphan, seperated and unaccompanied children, including GBV survivors and conflict victims</t>
  </si>
  <si>
    <t>Output 2.1</t>
  </si>
  <si>
    <t>Developed and disseminated communication materials (electronic and print) on child labor in line with municipality BCC plan</t>
  </si>
  <si>
    <t>2.1.1</t>
  </si>
  <si>
    <t>various</t>
  </si>
  <si>
    <t>events</t>
  </si>
  <si>
    <t>Sub-total output 2.1</t>
  </si>
  <si>
    <t>Output 2.2</t>
  </si>
  <si>
    <t>Mobilized schools, MCPC, community based organizations (CBO, women's, groups and TLOs) for BCC campaign on the elimination of child labour , child marriage and advocate for birth registration at ward level in the Municipality.</t>
  </si>
  <si>
    <t>workshops/training</t>
  </si>
  <si>
    <t>visits</t>
  </si>
  <si>
    <t>2.2.3</t>
  </si>
  <si>
    <t>2.2.5</t>
  </si>
  <si>
    <t>Sub-total output 2.2</t>
  </si>
  <si>
    <t>Output 3.1</t>
  </si>
  <si>
    <t>Enhanced institutional capacity of municipality and child protection agencies (WCO, DCWB, DDC)  to take lead on effective planning , implementation  and monitoring of  child labour/child protection program</t>
  </si>
  <si>
    <t>3.1.1</t>
  </si>
  <si>
    <t>Output 3.2</t>
  </si>
  <si>
    <t>Established effective coordination and monitoring mechanisms among key stakeholders and child protection agencies towards development of joint planning, implemeation and enforcement of existing policies and laws on child protection</t>
  </si>
  <si>
    <t>3.2.1</t>
  </si>
  <si>
    <t xml:space="preserve">Coordination  and sharing meetings to share progress, challenges and way forwards and develop an action plans to reduce incidence of violence against children, exploitation, chila trafficking, child marriage and child abuse </t>
  </si>
  <si>
    <t>meetings/workshop</t>
  </si>
  <si>
    <t>3.2.3</t>
  </si>
  <si>
    <t>Joint monitoring visit of key stakeholders to programme areas (quarterly)</t>
  </si>
  <si>
    <t>meetings/ visits</t>
  </si>
  <si>
    <t>field visits</t>
  </si>
  <si>
    <t>Sub-total output 3.2</t>
  </si>
  <si>
    <t>Total program cost</t>
  </si>
  <si>
    <t>Staff Costs for  specialized NGOs and other service providers</t>
  </si>
  <si>
    <t xml:space="preserve">Program coordinator </t>
  </si>
  <si>
    <t>Months</t>
  </si>
  <si>
    <t xml:space="preserve">Sub Total </t>
  </si>
  <si>
    <t>Programme Administration and delivery costs for partner agencies (NGOs)</t>
  </si>
  <si>
    <t xml:space="preserve">Operation and Office management  cost (stationaries, Tel/Fax/Email/Water/Electricity, Fuel and Maintenance  of+B28 child protection unit) - about 7% of total cost </t>
  </si>
  <si>
    <t>Ls</t>
  </si>
  <si>
    <t>Grand Total Nrs.</t>
  </si>
  <si>
    <t xml:space="preserve">Total </t>
  </si>
  <si>
    <t>1st Installment 2015</t>
  </si>
  <si>
    <t xml:space="preserve">Description ( key actions) </t>
  </si>
  <si>
    <t>Support establishment of information management system in the Municipality</t>
  </si>
  <si>
    <t xml:space="preserve">Provide rehabilitation services to child labour for  socio-economic re-integration into their familie </t>
  </si>
  <si>
    <t>Develop and disseminate communication materials (electronic and print) on child labor, child marriage, birth registraiton and GBV</t>
  </si>
  <si>
    <t>Mobilize schools MCPC, Facilitators, SM and community based organizations (CBO, women's, groups and TLOs) for BCC campaign on the elimination of child labour , child marriage and advocate for birth registration at ward level in the Municipality.</t>
  </si>
  <si>
    <t>Support institutional capacity of municipality and child protection agencies (WCO, DCWB, DDC)  to take lead on effective planning/AWP and implementation and monitoring of protection program</t>
  </si>
  <si>
    <t>Strengthen coordination and monitoring mechanisms among key stakeholders; DCWB, Police, Labour Office, and child protection agencies towards for enforcement of existing policies and laws on child protection</t>
  </si>
  <si>
    <t xml:space="preserve">Staff cost for specialized NGO for services </t>
  </si>
  <si>
    <t xml:space="preserve">Travel and monitoring visits by Municipality </t>
  </si>
  <si>
    <t>Programme administration and delivery cost for partner agency</t>
  </si>
  <si>
    <t>Inst Str</t>
  </si>
  <si>
    <t>Reinforcement</t>
  </si>
  <si>
    <t>Monitoing</t>
  </si>
  <si>
    <t>BCC</t>
  </si>
  <si>
    <t>Program support</t>
  </si>
  <si>
    <t>Comm Mobilisation</t>
  </si>
  <si>
    <t>Detail Budget Breakdown for UOSP - I</t>
  </si>
  <si>
    <t>October 2015- to July 2016</t>
  </si>
  <si>
    <t>Annex- IV</t>
  </si>
  <si>
    <t>SN</t>
  </si>
  <si>
    <t>Activity</t>
  </si>
  <si>
    <t>UNITs</t>
  </si>
  <si>
    <t>Class</t>
  </si>
  <si>
    <t>Frequency</t>
  </si>
  <si>
    <t>#</t>
  </si>
  <si>
    <t>3.3.4</t>
  </si>
  <si>
    <t>Key Action 3.3.1.1..Tailored non- formal education models available to OOSC in targeted districts:</t>
  </si>
  <si>
    <t>3.3.4.1</t>
  </si>
  <si>
    <t>UOSP Management</t>
  </si>
  <si>
    <t>A.</t>
  </si>
  <si>
    <t>Formation and Strengthening Municipality Education Committee</t>
  </si>
  <si>
    <t>Refreshments</t>
  </si>
  <si>
    <t>Meeting</t>
  </si>
  <si>
    <t>Meeting minutes to be submitted to UNICEF</t>
  </si>
  <si>
    <t>UOSP Management Committee Orientation (TLO members/WCC)</t>
  </si>
  <si>
    <t>persons</t>
  </si>
  <si>
    <t>By Facilitator &amp; Supervisor</t>
  </si>
  <si>
    <t>Resource Person</t>
  </si>
  <si>
    <t>NGO contribution</t>
  </si>
  <si>
    <t>IPs Monthly Mobile Meetings with Facilitators, Supervisors</t>
  </si>
  <si>
    <t>i</t>
  </si>
  <si>
    <t>Events</t>
  </si>
  <si>
    <t>ii</t>
  </si>
  <si>
    <t>Technical support to Facilitators by trained Resource Person</t>
  </si>
  <si>
    <t>D</t>
  </si>
  <si>
    <t>Monitoring/Supervision</t>
  </si>
  <si>
    <t>a.</t>
  </si>
  <si>
    <t>Printing of supervision formats 2 types (for supervisors and partners)</t>
  </si>
  <si>
    <t>Formats/Supplies</t>
  </si>
  <si>
    <t>to be printed in counsultation with UNICEF</t>
  </si>
  <si>
    <t>Learning Achievement Test</t>
  </si>
  <si>
    <t>students</t>
  </si>
  <si>
    <t># of Class</t>
  </si>
  <si>
    <t>Mid-term</t>
  </si>
  <si>
    <t>Pre-Test</t>
  </si>
  <si>
    <t xml:space="preserve">Reports to be submitted on quarterly basis </t>
  </si>
  <si>
    <t>Final</t>
  </si>
  <si>
    <t>Post Test</t>
  </si>
  <si>
    <t>F.</t>
  </si>
  <si>
    <t>Monitoring visit by IPs and Municipality Education Committee</t>
  </si>
  <si>
    <t>Travel cost for monitoring at Municipality level by Political parties Representatives, Media etc.for travel</t>
  </si>
  <si>
    <t>G</t>
  </si>
  <si>
    <t>Bi Annual Review at Municipality level</t>
  </si>
  <si>
    <t>Review of education and child protection issues</t>
  </si>
  <si>
    <t>Stationary</t>
  </si>
  <si>
    <t>supply</t>
  </si>
  <si>
    <t>Travel cost of Ips, Political parties Representatives, Media etc.</t>
  </si>
  <si>
    <t>3.3.4.2</t>
  </si>
  <si>
    <t xml:space="preserve">Program Management operation cost for Partners </t>
  </si>
  <si>
    <t>Support Cost for Municipality Partner NGOs (Based on the NGO's last 4 years performance only 2 NGO to be selected</t>
  </si>
  <si>
    <t>Programme implementation support to partner NGOs for 2 NGOs (monitoring, financial monitoring; office stationaries etc.)</t>
  </si>
  <si>
    <t>persons &amp; supplies</t>
  </si>
  <si>
    <t>direct cost to NGOs</t>
  </si>
  <si>
    <t>Program coordinator</t>
  </si>
  <si>
    <t>iii</t>
  </si>
  <si>
    <t xml:space="preserve">Communication  </t>
  </si>
  <si>
    <t>iV</t>
  </si>
  <si>
    <t>Documentation: Report writing/ typing/ photocopy</t>
  </si>
  <si>
    <t>3.3.7</t>
  </si>
  <si>
    <t>Program Management Support Cost for effective coordination</t>
  </si>
  <si>
    <t>Municipality Partners</t>
  </si>
  <si>
    <t>By focal person (for coordination,  monitoring, report/documentation)</t>
  </si>
  <si>
    <t>Monthly Reports submitted to UNICEF; Supervision as per GO norms+10 class /month</t>
  </si>
  <si>
    <t>Programme management support cost (progress report, admin/finance support, communication, travel etc.)</t>
  </si>
  <si>
    <t xml:space="preserve">Monthly Reports must be submitted to UNICEF; </t>
  </si>
  <si>
    <t>Sub total:</t>
  </si>
  <si>
    <t>GRAND TOTAL</t>
  </si>
  <si>
    <t>$</t>
  </si>
  <si>
    <t>Annex-III</t>
  </si>
  <si>
    <t xml:space="preserve">ProMs </t>
  </si>
  <si>
    <t xml:space="preserve">Transportation/Procurement of Supply Plan: Distribution of Books and tin trunk (Child Friendly Learning Materials) </t>
  </si>
  <si>
    <t>EDUCATIONAL  MATERIALS</t>
  </si>
  <si>
    <t>Core Text books</t>
  </si>
  <si>
    <t>In kind</t>
  </si>
  <si>
    <t xml:space="preserve">Nawajivan mero pyaro math level -1
</t>
  </si>
  <si>
    <t>Level - 1</t>
  </si>
  <si>
    <t>Nawajivan Mero pyaro nepali book- 1</t>
  </si>
  <si>
    <t>Nawajivan Mero pyaro English book- 1</t>
  </si>
  <si>
    <t>Nawajivan work book level -1</t>
  </si>
  <si>
    <t>UOSP Guide book level -1 &amp; II</t>
  </si>
  <si>
    <t>Flash Cards( Language and Maths)</t>
  </si>
  <si>
    <t>Animal and their homes</t>
  </si>
  <si>
    <t>logicube</t>
  </si>
  <si>
    <t>Block Puzzle</t>
  </si>
  <si>
    <t>Word Picture block</t>
  </si>
  <si>
    <t>Nepali Wall Calender</t>
  </si>
  <si>
    <t>Tan-O-Gram</t>
  </si>
  <si>
    <t>Number dice</t>
  </si>
  <si>
    <t>Base ten block</t>
  </si>
  <si>
    <t>Geo board</t>
  </si>
  <si>
    <t>Learning Indicators</t>
  </si>
  <si>
    <t>Effective activities for healthy child development</t>
  </si>
  <si>
    <t>Child friendly reading materials</t>
  </si>
  <si>
    <t>19 sets of books</t>
  </si>
  <si>
    <t>Tin trunk with lock</t>
  </si>
  <si>
    <t>B.</t>
  </si>
  <si>
    <t>For Facilitator &amp; Class mobilzers</t>
  </si>
  <si>
    <r>
      <t xml:space="preserve">Teachers multi purpose register (Designed in consultation with UNICEF)  </t>
    </r>
    <r>
      <rPr>
        <sz val="10"/>
        <color indexed="10"/>
        <rFont val="Verdana"/>
        <family val="2"/>
      </rPr>
      <t>Lesson-plan notebook</t>
    </r>
  </si>
  <si>
    <t>combined register</t>
  </si>
  <si>
    <t>Monitoring register</t>
  </si>
  <si>
    <t>Individual Evaluation record form &amp; register (365 page)</t>
  </si>
  <si>
    <t>Notebook for supervision</t>
  </si>
  <si>
    <t>Masking tape</t>
  </si>
  <si>
    <t>Chalk</t>
  </si>
  <si>
    <t>Dusters</t>
  </si>
  <si>
    <t>Files for individual profile</t>
  </si>
  <si>
    <t>C.</t>
  </si>
  <si>
    <t>Maths Materials</t>
  </si>
  <si>
    <t>Rubber band (tyre packets)</t>
  </si>
  <si>
    <t>chunki</t>
  </si>
  <si>
    <t>Scale (12 inches)</t>
  </si>
  <si>
    <t>Measuring tape (60 cm)</t>
  </si>
  <si>
    <t>Paper Rupees (Rs.1/10/100) x10</t>
  </si>
  <si>
    <t xml:space="preserve">Pocket board materials: 28"*22"card board (175 gms) &amp; cutting cost </t>
  </si>
  <si>
    <t xml:space="preserve">Math cards - Yellow; Letter card - Pink; Word card - White </t>
  </si>
  <si>
    <t>D.</t>
  </si>
  <si>
    <t>Non-expendables Stationeries (Materials)</t>
  </si>
  <si>
    <t>Pocket board</t>
  </si>
  <si>
    <t xml:space="preserve">Blackboard (repair/new) depending on the 2013 status </t>
  </si>
  <si>
    <t>to be used from previous cycle</t>
  </si>
  <si>
    <t>Stapler and pins</t>
  </si>
  <si>
    <t>Mount cutter</t>
  </si>
  <si>
    <t>Punching machine</t>
  </si>
  <si>
    <t>E.</t>
  </si>
  <si>
    <t>Reading Books for Library</t>
  </si>
  <si>
    <t>purchased in consultation with UNICEF</t>
  </si>
  <si>
    <t>1 set of 15 different titles</t>
  </si>
  <si>
    <t>Library set up in 1places</t>
  </si>
  <si>
    <t>Expendable Materials for children for 10 months</t>
  </si>
  <si>
    <t>Rs.</t>
  </si>
  <si>
    <t>Children</t>
  </si>
  <si>
    <t>Mth.</t>
  </si>
  <si>
    <t>Partner</t>
  </si>
  <si>
    <t>F.1</t>
  </si>
  <si>
    <t>1/mth</t>
  </si>
  <si>
    <t>Foolscape paper for creative writing</t>
  </si>
  <si>
    <t>120 page- Notebooks-Nepali</t>
  </si>
  <si>
    <t>120-Notebooks-Maths</t>
  </si>
  <si>
    <t>Foolscape -loose sheet of paper (8 jista/mth/class)</t>
  </si>
  <si>
    <t>Pencils (12/child)</t>
  </si>
  <si>
    <t>Natraj company</t>
  </si>
  <si>
    <t>Erasers (3/child)</t>
  </si>
  <si>
    <t xml:space="preserve">Pencil sharpner </t>
  </si>
  <si>
    <t>Scissors (Big size)</t>
  </si>
  <si>
    <t>Clip board/pad</t>
  </si>
  <si>
    <t>Ink (big bottle)</t>
  </si>
  <si>
    <t>Colored/crayon pencil</t>
  </si>
  <si>
    <t>Sports materials (football, volleyball)</t>
  </si>
  <si>
    <t>Jute carpet (at least 5 pieces)</t>
  </si>
  <si>
    <t>for floor sitting</t>
  </si>
  <si>
    <t>G.</t>
  </si>
  <si>
    <t>Transportation of materials</t>
  </si>
  <si>
    <t>Text books and other materials</t>
  </si>
  <si>
    <t>As per actual</t>
  </si>
  <si>
    <t>Detail Budget Breakdown for UOSP - I and II</t>
  </si>
  <si>
    <t>Annex -I</t>
  </si>
  <si>
    <t>ProMs #</t>
  </si>
  <si>
    <t>Activities</t>
  </si>
  <si>
    <t>UNIT</t>
  </si>
  <si>
    <t>Persons</t>
  </si>
  <si>
    <t>IR.3.3.1</t>
  </si>
  <si>
    <t xml:space="preserve">Training cost for UOSP Basic and Refreshers and Supervisor's Training: </t>
  </si>
  <si>
    <t>12 days Residential Basic Training (I+II) (Residential training including DRR/EiE)</t>
  </si>
  <si>
    <t xml:space="preserve">Lodging &amp; fooding including refreshments for (Facilitator-12, Supervisor-2, NGO-2, Mun-1) Total=18 </t>
  </si>
  <si>
    <t>Event</t>
  </si>
  <si>
    <t>Residential training with breakfast, lunch and dinner; 20% DSA for participants</t>
  </si>
  <si>
    <t>Travel cost for project work</t>
  </si>
  <si>
    <t>Refreshment</t>
  </si>
  <si>
    <t xml:space="preserve">Lodging + fooding including refreshments Resource person </t>
  </si>
  <si>
    <t>For Sammunat and Regional with 20% PM</t>
  </si>
  <si>
    <t xml:space="preserve">Remuneration for External resource person from KTM </t>
  </si>
  <si>
    <t xml:space="preserve">Technical support from For Sammunat </t>
  </si>
  <si>
    <t>Travel cost for Resource person</t>
  </si>
  <si>
    <t>Technical support from For Sammunat and Region</t>
  </si>
  <si>
    <t xml:space="preserve">Remuneration for Regional resource person </t>
  </si>
  <si>
    <t>For local</t>
  </si>
  <si>
    <t>Bag for facilitator and supervisor</t>
  </si>
  <si>
    <t>Stationary for participants</t>
  </si>
  <si>
    <t>Stationary for workshop/Training material</t>
  </si>
  <si>
    <t>Hall rental</t>
  </si>
  <si>
    <t>venue</t>
  </si>
  <si>
    <t>AC Hall</t>
  </si>
  <si>
    <t>Miscellaneous (photocopy, banner, etc.)</t>
  </si>
  <si>
    <t>on actual</t>
  </si>
  <si>
    <t>6 Days Residential Refresher Training (For Level-I+II) (Residential training including Menustral Hygiene)</t>
  </si>
  <si>
    <t xml:space="preserve">Lodging &amp; fooding including refreshments for (Facilitator-20, Supervisor-4, NGO-3, Mun-1) Total=28 </t>
  </si>
  <si>
    <t xml:space="preserve">DSA: Lodging + fooding including refreshments for Resource person </t>
  </si>
  <si>
    <t>20% PM</t>
  </si>
  <si>
    <t>Remuneration for External resource person</t>
  </si>
  <si>
    <t>Travel cost for External Resource Person</t>
  </si>
  <si>
    <t>Air travel</t>
  </si>
  <si>
    <t>Training material</t>
  </si>
  <si>
    <t>Miscellaneous (photocopy, banner,  etc.)</t>
  </si>
  <si>
    <t>Supervisor (Class Mobilizers) Training (Residential training)</t>
  </si>
  <si>
    <t>Class mobilizer training together with Nepalgunj</t>
  </si>
  <si>
    <t xml:space="preserve">TOTAL OF TRAINING </t>
  </si>
  <si>
    <t>; Working Child club mobilization; Birth Registration; Welcome to School, Health and reproductive (menustral hygiene) health education and Linking to livelihood support for working children in urban areas</t>
  </si>
  <si>
    <t xml:space="preserve">Detail Budget Breakdown for UOSP - I and II </t>
  </si>
  <si>
    <t>October 2015 to July 2016</t>
  </si>
  <si>
    <t>Annex -II</t>
  </si>
  <si>
    <t>class</t>
  </si>
  <si>
    <t>REMUNERATION</t>
  </si>
  <si>
    <t>3.3.1.A</t>
  </si>
  <si>
    <t>Class Mobilizer's (Supervisors)</t>
  </si>
  <si>
    <t>Supervisor (4 nos) 1 Person*4 classes*4 times per month</t>
  </si>
  <si>
    <t>Level one</t>
  </si>
  <si>
    <t>3.3.1.B</t>
  </si>
  <si>
    <t>Facilitator</t>
  </si>
  <si>
    <t>Facilitator (level I)</t>
  </si>
  <si>
    <t>3.3.1.C</t>
  </si>
  <si>
    <t>UOSP Project Work</t>
  </si>
  <si>
    <t>Exposure visit/Interaction &amp; transportation cost for Project work:  Related to life skills (Protection, WASH and health related education); Working Child club mobilization; Birth Registration; Health and reproductive (menustral hygiene) health education</t>
  </si>
  <si>
    <t>Life skills related education for 14 classess</t>
  </si>
  <si>
    <t xml:space="preserve">Menustral hygiene training and local sanitory pad preparation to young Adolesence (Heavy scissor, 1/2 meter /child Flatin, needle and thread) </t>
  </si>
  <si>
    <t xml:space="preserve"> Project work related to life skills (Protection, WASH and health related education); Working Child club mobilization; Birth Registration; Welcome to School, Health and reproductive (menustral hygiene) health education and Linking to livelihood support for working children in urban areas</t>
  </si>
  <si>
    <t xml:space="preserve">Detail Budget Breakdown for UOSP - I </t>
  </si>
  <si>
    <t>Tulsipur</t>
  </si>
  <si>
    <t>$ Rate for October</t>
  </si>
  <si>
    <t>VISION</t>
  </si>
  <si>
    <t>Installment</t>
  </si>
  <si>
    <t xml:space="preserve">Kind/supplies </t>
  </si>
  <si>
    <t xml:space="preserve">2nd </t>
  </si>
  <si>
    <t>4th</t>
  </si>
  <si>
    <t>1.
2.</t>
  </si>
  <si>
    <t xml:space="preserve">Municipality CFLG : Increase in % of children of all school going age enrolled in school.
% of children aged 5-12 years receive basic education.(class 1-8)
</t>
  </si>
  <si>
    <t>Annex Municipality -VII</t>
  </si>
  <si>
    <t>Increase % of out of school children receiving informal education. (flexible school, SOP, OSP classes).</t>
  </si>
  <si>
    <r>
      <rPr>
        <b/>
        <sz val="10"/>
        <color indexed="62"/>
        <rFont val="Verdana"/>
        <family val="2"/>
      </rPr>
      <t>Welcome to School, School Retention;</t>
    </r>
    <r>
      <rPr>
        <sz val="10"/>
        <rFont val="Verdana"/>
        <family val="2"/>
      </rPr>
      <t xml:space="preserve"> Identification and updating of non-school going working children &amp; drop out children; Social mobilization and follow up for continuation thru Working Children Club</t>
    </r>
  </si>
  <si>
    <t>Out of school children mapping and School enrollment and follow-up for retainion</t>
  </si>
  <si>
    <t>Annex-I</t>
  </si>
  <si>
    <t>Capacity building</t>
  </si>
  <si>
    <t>UOSP Basic Training: (Residential training including DRR/EiE)</t>
  </si>
  <si>
    <t>Excell -3.3.1 (Annex -I)</t>
  </si>
  <si>
    <t>UOSP Refreshers Training: (Residential training including Menustral Hygiene)</t>
  </si>
  <si>
    <t>UOSP Supervisor's Training: (Residential training (Residential training including Menustral Hygiene))</t>
  </si>
  <si>
    <t>Class mobilizer training together with Nepalgunj
Excell-3.3.1 (Annex -I)</t>
  </si>
  <si>
    <t>3.3.2. A</t>
  </si>
  <si>
    <t xml:space="preserve">REMUNERATION: 
</t>
  </si>
  <si>
    <t>Sign agreement with UNESCO Banke and Mahila Sahajkarta Mancha</t>
  </si>
  <si>
    <t>3.3.2.a.</t>
  </si>
  <si>
    <t>Supervisor (4 nos)1 Person*4 classes*4 times per month</t>
  </si>
  <si>
    <t>Excell -3.3.2 (Annex -II)</t>
  </si>
  <si>
    <t>3.3.2.B</t>
  </si>
  <si>
    <t>Facilitator remuneration</t>
  </si>
  <si>
    <t>Excell-3.3.2 (Annex -II)</t>
  </si>
  <si>
    <t>Exposure visit/Interaction &amp; transportation cost for Project work: Related to life skills Working Child club mobilization; Birth Registration; Health and reproductive (menustral hygiene)</t>
  </si>
  <si>
    <t xml:space="preserve">Life skills related education for 25 classess, (Protection, WASH and health related education); </t>
  </si>
  <si>
    <t xml:space="preserve">Transportation/Procurement of Supply Plan: </t>
  </si>
  <si>
    <t>Excell -3.3.3 (Annex -III)</t>
  </si>
  <si>
    <t>Educational Materials</t>
  </si>
  <si>
    <t>Excell -3.3.3 (Annex -IV)</t>
  </si>
  <si>
    <t>NGO Mobilization cost</t>
  </si>
  <si>
    <t>IPs Monthly mobile meetings with Facilitators and Supervisors</t>
  </si>
  <si>
    <t>Monitoring/Supervision Formats</t>
  </si>
  <si>
    <t>Program Management operation cost for Partners</t>
  </si>
  <si>
    <t>Staff contribution</t>
  </si>
  <si>
    <t>Programme implementation support for Municipality partners</t>
  </si>
  <si>
    <t>For Class coordination, monitoring, report/ documentation)</t>
  </si>
  <si>
    <t>Programme management support cost including Municipality Board Supervision (quarterly management committee meeting/ progress report, admin/finance support, communication, travel etc.)</t>
  </si>
  <si>
    <t xml:space="preserve">% of children participating in extra curricular activities, sports, games etc. </t>
  </si>
  <si>
    <t>3.3.5</t>
  </si>
  <si>
    <r>
      <rPr>
        <b/>
        <sz val="9"/>
        <rFont val="Verdana"/>
        <family val="2"/>
      </rPr>
      <t xml:space="preserve">Working Child Club mobilization:  </t>
    </r>
    <r>
      <rPr>
        <sz val="9"/>
        <rFont val="Verdana"/>
        <family val="2"/>
      </rPr>
      <t xml:space="preserve">Network of working children strengthened; Monthly Kura ra Kehi garau against "Early Marriage, Domestic violence, Gender-based violence, sexual abuse, Reproductive health, and physical, verbal and mental torture </t>
    </r>
  </si>
  <si>
    <t>Working child club's meeting and advocacy on working children's issues at Ward level</t>
  </si>
  <si>
    <t>Excell -3.3.3 (Annex -V)</t>
  </si>
  <si>
    <t>Grand Total</t>
  </si>
  <si>
    <t>% of Municipality contribution</t>
  </si>
  <si>
    <t>3.3.1</t>
  </si>
  <si>
    <t>3.3.2 -Remuneration</t>
  </si>
  <si>
    <t>3.3.3 - Supplies</t>
  </si>
  <si>
    <t>IR 2.4</t>
  </si>
  <si>
    <t>Municipality contribution-1</t>
  </si>
  <si>
    <t>Municipality contribution-2</t>
  </si>
  <si>
    <t>Municipality contribution-3</t>
  </si>
  <si>
    <t xml:space="preserve">Child Protection Programme inTulsipur Municipality, Dang </t>
  </si>
  <si>
    <t>Tulsipur municipality, Dang</t>
  </si>
  <si>
    <t>Instit</t>
  </si>
  <si>
    <t>Monitor</t>
  </si>
  <si>
    <t>Program S</t>
  </si>
  <si>
    <t>Com mobilization</t>
  </si>
  <si>
    <t>Re integra</t>
  </si>
  <si>
    <t>Data entry, analysis, updating and report generation on child labour periodically.</t>
  </si>
  <si>
    <t>Days/Time</t>
  </si>
  <si>
    <t xml:space="preserve"> Counselling and Orinetation to the Pairents  for Business </t>
  </si>
  <si>
    <t>2.1.3</t>
  </si>
  <si>
    <t>2.2..2</t>
  </si>
  <si>
    <t>Organize  various activities and campaigns on the occasion of world day against child labour, international children's day etc</t>
  </si>
  <si>
    <t>field visit target area</t>
  </si>
  <si>
    <t xml:space="preserve">events       </t>
  </si>
  <si>
    <t>Provide orientation  to rescue team  and MCPC, MCFLG,various aspects of  rescue and rehabilitation process based on  the developed guidelines and principle of "best interest of child"</t>
  </si>
  <si>
    <t>workshop (Develop &amp; Review)</t>
  </si>
  <si>
    <t>3.1.2</t>
  </si>
  <si>
    <t xml:space="preserve">Sub total 1.2 </t>
  </si>
  <si>
    <t>Sub-total output 3.1</t>
  </si>
  <si>
    <t>Total Operation cost</t>
  </si>
  <si>
    <t>Undertake monitoring the progress of re-integrated child and provide necessary support for sustainable re-integration and programme monitoring, including focal person</t>
  </si>
  <si>
    <t>Print pretest  and  posters, pamphlets, brochure, sticker, flex ,Visual Document and PowerPoint presentation (government, non government, employers associations, school associations) on child marriage and birth registration</t>
  </si>
  <si>
    <t xml:space="preserve">Interpersonal communication (IPC) training to Municipality Child Proteciton Committees (MCPC) and Child club networks </t>
  </si>
  <si>
    <t>Community visits by IP mobilizers to trace child labur and suggest for birth registration</t>
  </si>
  <si>
    <t>social workers/social mobilizers/ account assistance</t>
  </si>
  <si>
    <t>3.1.3</t>
  </si>
  <si>
    <t>Workshop on cross border issues, incluidng trafficking, child labour</t>
  </si>
  <si>
    <t>1.2.9</t>
  </si>
  <si>
    <t>2.2.6</t>
  </si>
  <si>
    <t>3.2.2</t>
  </si>
  <si>
    <t xml:space="preserve">At least.. 100 children will have received approperiate rehabilitation services for sustainable socio-economic re-integration into their familie and communities after removal from worst forms of child labour (WFCL) </t>
  </si>
  <si>
    <t>Meeting of MCPC for situation Analysis and Problam Solving with  Rescue  committee members.</t>
  </si>
  <si>
    <t>Training workshop to develop Structure, Local Policy &amp; Guid line for CFLG based  child protection system and process and procedures on child labourers, child marriage and birth registration to newyly elected representatives of Sub Metro Politan City</t>
  </si>
  <si>
    <t>Program period Sept to December, 2017</t>
  </si>
  <si>
    <t>Disseminate print and mass media communication materials using radio ,TVand interpersonal network on violence against children including child marriage and birth registration.</t>
  </si>
  <si>
    <t xml:space="preserve">Objective 1:  At least  child labourers particularly worst form of child labour and children at risk will have been  rescued and rehabilitated through provision of appropriate services and  family-based interventions </t>
  </si>
  <si>
    <t xml:space="preserve">Objective 3:  Institutional capacity of municipality and child protection agencies (DCWB, CRO, CFLGCs, NGOs, employers and workers’ organizations ) will have been enhanced for effective implementation and enforcement of existing laws and policies on child labour and child protection </t>
  </si>
  <si>
    <r>
      <t>Objective 2 :</t>
    </r>
    <r>
      <rPr>
        <b/>
        <sz val="11"/>
        <color indexed="48"/>
        <rFont val="Tw Cen MT"/>
        <family val="2"/>
      </rPr>
      <t>  Children, families, employers and community at large will have adopted positive behaviours with regard to the elimination of the worst form of child labour in the municipality and its nearby VDCs.</t>
    </r>
  </si>
  <si>
    <r>
      <t>Objective 2 : C</t>
    </r>
    <r>
      <rPr>
        <b/>
        <sz val="11"/>
        <color indexed="48"/>
        <rFont val="Tw Cen MT"/>
        <family val="2"/>
      </rPr>
      <t>hildren, families, employers and community at large will have adopted positive behaviours with regard to the elimination of the worst form of child labour in the municipality and its nearby VDCs.</t>
    </r>
  </si>
  <si>
    <t>Cluster-4</t>
  </si>
  <si>
    <t>Cluster-1</t>
  </si>
  <si>
    <t>Cluster-2</t>
  </si>
  <si>
    <t>Cluster-3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</si>
</sst>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0.0"/>
    <numFmt numFmtId="172" formatCode="_(* #,##0.0_);_(* \(#,##0.0\);_(* &quot;-&quot;??_);_(@_)"/>
    <numFmt numFmtId="173" formatCode="_(* #,##0.000_);_(* \(#,##0.000\);_(* &quot;-&quot;??_);_(@_)"/>
    <numFmt numFmtId="174" formatCode="_(* #,##0.0000_);_(* \(#,##0.0000\);_(* &quot;-&quot;??_);_(@_)"/>
    <numFmt numFmtId="175" formatCode="#,##0;[Red]#,##0"/>
    <numFmt numFmtId="176" formatCode="#,##0.0"/>
    <numFmt numFmtId="177" formatCode="0;[Red]0"/>
    <numFmt numFmtId="178" formatCode="_(* #,##0.0_);_(* \(#,##0.0\);_(* &quot;-&quot;_);_(@_)"/>
    <numFmt numFmtId="179" formatCode="[$NPR]\ #,##0.00"/>
    <numFmt numFmtId="180" formatCode="_-* #,##0_-;\-* #,##0_-;_-* &quot;-&quot;??_-;_-@_-"/>
  </numFmts>
  <fonts count="207">
    <font>
      <sz val="12"/>
      <color theme="1"/>
      <name val="Times New Roman"/>
      <family val="2"/>
    </font>
    <font>
      <sz val="12"/>
      <color indexed="8"/>
      <name val="Times New Roman"/>
      <family val="2"/>
    </font>
    <font>
      <sz val="10"/>
      <name val="Arial"/>
      <family val="2"/>
    </font>
    <font>
      <sz val="12"/>
      <name val="Osaka"/>
      <family val="3"/>
    </font>
    <font>
      <b/>
      <sz val="9"/>
      <name val="Arial Narrow"/>
      <family val="2"/>
    </font>
    <font>
      <sz val="9"/>
      <name val="Arial Narrow"/>
      <family val="2"/>
    </font>
    <font>
      <u val="single"/>
      <sz val="9"/>
      <name val="Arial Narrow"/>
      <family val="2"/>
    </font>
    <font>
      <sz val="8"/>
      <name val="Arial Narrow"/>
      <family val="2"/>
    </font>
    <font>
      <b/>
      <sz val="8"/>
      <name val="Arial Narrow"/>
      <family val="2"/>
    </font>
    <font>
      <b/>
      <sz val="10"/>
      <name val="Arial Narrow"/>
      <family val="2"/>
    </font>
    <font>
      <sz val="10"/>
      <name val="Arial Narrow"/>
      <family val="2"/>
    </font>
    <font>
      <b/>
      <sz val="9"/>
      <name val="Arial"/>
      <family val="2"/>
    </font>
    <font>
      <sz val="9"/>
      <name val="Arial"/>
      <family val="2"/>
    </font>
    <font>
      <sz val="18"/>
      <color indexed="10"/>
      <name val="Calibri"/>
      <family val="2"/>
    </font>
    <font>
      <b/>
      <sz val="11"/>
      <color indexed="8"/>
      <name val="Calibri"/>
      <family val="2"/>
    </font>
    <font>
      <b/>
      <sz val="12"/>
      <name val="Arial Narrow"/>
      <family val="2"/>
    </font>
    <font>
      <sz val="12"/>
      <name val="Arial Narrow"/>
      <family val="2"/>
    </font>
    <font>
      <b/>
      <u val="single"/>
      <sz val="12"/>
      <name val="Arial Narrow"/>
      <family val="2"/>
    </font>
    <font>
      <b/>
      <u val="single"/>
      <sz val="10"/>
      <name val="Arial Narrow"/>
      <family val="2"/>
    </font>
    <font>
      <u val="single"/>
      <sz val="10"/>
      <name val="Arial Narrow"/>
      <family val="2"/>
    </font>
    <font>
      <sz val="7"/>
      <name val="Arial Narrow"/>
      <family val="2"/>
    </font>
    <font>
      <b/>
      <sz val="11"/>
      <name val="Arial Narrow"/>
      <family val="2"/>
    </font>
    <font>
      <u val="single"/>
      <sz val="8"/>
      <name val="Arial Narrow"/>
      <family val="2"/>
    </font>
    <font>
      <sz val="12"/>
      <name val="Times New Roman"/>
      <family val="1"/>
    </font>
    <font>
      <sz val="11"/>
      <name val="Times New Roman"/>
      <family val="1"/>
    </font>
    <font>
      <b/>
      <sz val="12"/>
      <name val="Times New Roman"/>
      <family val="1"/>
    </font>
    <font>
      <sz val="20"/>
      <name val="Arial Narrow"/>
      <family val="2"/>
    </font>
    <font>
      <i/>
      <u val="single"/>
      <sz val="8"/>
      <name val="Arial Narrow"/>
      <family val="2"/>
    </font>
    <font>
      <vertAlign val="superscript"/>
      <sz val="12"/>
      <color indexed="8"/>
      <name val="Times New Roman"/>
      <family val="1"/>
    </font>
    <font>
      <b/>
      <sz val="11"/>
      <name val="Times New Roman"/>
      <family val="1"/>
    </font>
    <font>
      <b/>
      <sz val="11"/>
      <name val="Arial"/>
      <family val="2"/>
    </font>
    <font>
      <b/>
      <i/>
      <sz val="9"/>
      <name val="Arial"/>
      <family val="2"/>
    </font>
    <font>
      <sz val="8"/>
      <name val="Arial"/>
      <family val="2"/>
    </font>
    <font>
      <b/>
      <sz val="10"/>
      <name val="Arial"/>
      <family val="2"/>
    </font>
    <font>
      <b/>
      <sz val="11"/>
      <color indexed="12"/>
      <name val="Century Gothic"/>
      <family val="2"/>
    </font>
    <font>
      <b/>
      <sz val="10"/>
      <color indexed="12"/>
      <name val="Century Gothic"/>
      <family val="2"/>
    </font>
    <font>
      <sz val="12"/>
      <name val="Arial"/>
      <family val="2"/>
    </font>
    <font>
      <b/>
      <sz val="12"/>
      <color indexed="12"/>
      <name val="Century Gothic"/>
      <family val="2"/>
    </font>
    <font>
      <b/>
      <sz val="8"/>
      <color indexed="12"/>
      <name val="Century Gothic"/>
      <family val="2"/>
    </font>
    <font>
      <b/>
      <sz val="9"/>
      <name val="Century Gothic"/>
      <family val="2"/>
    </font>
    <font>
      <b/>
      <sz val="8"/>
      <name val="Century Gothic"/>
      <family val="2"/>
    </font>
    <font>
      <sz val="10"/>
      <name val="Verdana"/>
      <family val="2"/>
    </font>
    <font>
      <b/>
      <sz val="10"/>
      <name val="Verdana"/>
      <family val="2"/>
    </font>
    <font>
      <sz val="9"/>
      <name val="Verdana"/>
      <family val="2"/>
    </font>
    <font>
      <b/>
      <sz val="9"/>
      <name val="Verdana"/>
      <family val="2"/>
    </font>
    <font>
      <b/>
      <sz val="8"/>
      <name val="Verdana"/>
      <family val="2"/>
    </font>
    <font>
      <sz val="11"/>
      <name val="Arial"/>
      <family val="2"/>
    </font>
    <font>
      <sz val="8"/>
      <name val="Verdana"/>
      <family val="2"/>
    </font>
    <font>
      <b/>
      <sz val="11"/>
      <name val="Verdana"/>
      <family val="2"/>
    </font>
    <font>
      <sz val="11"/>
      <name val="Verdana"/>
      <family val="2"/>
    </font>
    <font>
      <b/>
      <sz val="10"/>
      <color indexed="10"/>
      <name val="Verdana"/>
      <family val="2"/>
    </font>
    <font>
      <b/>
      <sz val="8"/>
      <color indexed="10"/>
      <name val="Verdana"/>
      <family val="2"/>
    </font>
    <font>
      <b/>
      <sz val="9"/>
      <color indexed="12"/>
      <name val="Verdana"/>
      <family val="2"/>
    </font>
    <font>
      <b/>
      <sz val="8"/>
      <color indexed="12"/>
      <name val="Verdana"/>
      <family val="2"/>
    </font>
    <font>
      <sz val="8"/>
      <color indexed="8"/>
      <name val="Verdana"/>
      <family val="2"/>
    </font>
    <font>
      <b/>
      <sz val="11"/>
      <color indexed="8"/>
      <name val="Verdana"/>
      <family val="2"/>
    </font>
    <font>
      <b/>
      <sz val="8"/>
      <color indexed="8"/>
      <name val="Verdana"/>
      <family val="2"/>
    </font>
    <font>
      <sz val="11"/>
      <color indexed="8"/>
      <name val="Verdana"/>
      <family val="2"/>
    </font>
    <font>
      <b/>
      <sz val="10"/>
      <color indexed="8"/>
      <name val="Verdana"/>
      <family val="2"/>
    </font>
    <font>
      <sz val="10"/>
      <color indexed="10"/>
      <name val="Verdana"/>
      <family val="2"/>
    </font>
    <font>
      <b/>
      <sz val="9"/>
      <name val="Tahoma"/>
      <family val="2"/>
    </font>
    <font>
      <sz val="9"/>
      <name val="Tahoma"/>
      <family val="2"/>
    </font>
    <font>
      <sz val="11"/>
      <color indexed="12"/>
      <name val="Century Gothic"/>
      <family val="2"/>
    </font>
    <font>
      <sz val="9"/>
      <name val="Century Gothic"/>
      <family val="2"/>
    </font>
    <font>
      <sz val="10"/>
      <color indexed="8"/>
      <name val="Verdana"/>
      <family val="2"/>
    </font>
    <font>
      <b/>
      <sz val="10"/>
      <color indexed="12"/>
      <name val="Verdana"/>
      <family val="2"/>
    </font>
    <font>
      <sz val="9"/>
      <color indexed="17"/>
      <name val="Verdana"/>
      <family val="2"/>
    </font>
    <font>
      <sz val="10"/>
      <color indexed="17"/>
      <name val="Verdana"/>
      <family val="2"/>
    </font>
    <font>
      <sz val="10"/>
      <name val="Century Gothic"/>
      <family val="2"/>
    </font>
    <font>
      <u val="single"/>
      <sz val="10"/>
      <name val="Arial"/>
      <family val="2"/>
    </font>
    <font>
      <b/>
      <sz val="9"/>
      <color indexed="12"/>
      <name val="Century Gothic"/>
      <family val="2"/>
    </font>
    <font>
      <b/>
      <sz val="8"/>
      <name val="Candara"/>
      <family val="2"/>
    </font>
    <font>
      <b/>
      <sz val="8"/>
      <color indexed="12"/>
      <name val="Candara"/>
      <family val="2"/>
    </font>
    <font>
      <b/>
      <sz val="8"/>
      <color indexed="8"/>
      <name val="Candara"/>
      <family val="2"/>
    </font>
    <font>
      <b/>
      <sz val="11"/>
      <color indexed="10"/>
      <name val="Verdana"/>
      <family val="2"/>
    </font>
    <font>
      <sz val="9"/>
      <color indexed="8"/>
      <name val="Verdana"/>
      <family val="2"/>
    </font>
    <font>
      <b/>
      <i/>
      <sz val="10"/>
      <color indexed="10"/>
      <name val="Verdana"/>
      <family val="2"/>
    </font>
    <font>
      <sz val="11"/>
      <color indexed="10"/>
      <name val="Verdana"/>
      <family val="2"/>
    </font>
    <font>
      <b/>
      <sz val="10"/>
      <name val="Candara"/>
      <family val="2"/>
    </font>
    <font>
      <sz val="10"/>
      <color indexed="12"/>
      <name val="Verdana"/>
      <family val="2"/>
    </font>
    <font>
      <b/>
      <i/>
      <sz val="10"/>
      <color indexed="8"/>
      <name val="Verdana"/>
      <family val="2"/>
    </font>
    <font>
      <b/>
      <sz val="9"/>
      <color indexed="8"/>
      <name val="Verdana"/>
      <family val="2"/>
    </font>
    <font>
      <sz val="10"/>
      <color indexed="62"/>
      <name val="Verdana"/>
      <family val="2"/>
    </font>
    <font>
      <b/>
      <sz val="10"/>
      <color indexed="62"/>
      <name val="Verdana"/>
      <family val="2"/>
    </font>
    <font>
      <b/>
      <i/>
      <sz val="8"/>
      <name val="Arial"/>
      <family val="2"/>
    </font>
    <font>
      <b/>
      <sz val="11"/>
      <name val="Tw Cen MT"/>
      <family val="2"/>
    </font>
    <font>
      <sz val="11"/>
      <name val="Tw Cen MT"/>
      <family val="2"/>
    </font>
    <font>
      <sz val="11"/>
      <color indexed="8"/>
      <name val="Calibri"/>
      <family val="2"/>
    </font>
    <font>
      <i/>
      <sz val="11"/>
      <name val="Tw Cen MT"/>
      <family val="2"/>
    </font>
    <font>
      <sz val="12"/>
      <name val="Tw Cen MT"/>
      <family val="2"/>
    </font>
    <font>
      <b/>
      <sz val="11"/>
      <color indexed="48"/>
      <name val="Tw Cen MT"/>
      <family val="2"/>
    </font>
    <font>
      <b/>
      <i/>
      <sz val="11"/>
      <name val="Tw Cen MT"/>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Arial Narrow"/>
      <family val="2"/>
    </font>
    <font>
      <b/>
      <sz val="10"/>
      <color indexed="8"/>
      <name val="Arial Narrow"/>
      <family val="2"/>
    </font>
    <font>
      <b/>
      <sz val="22"/>
      <color indexed="8"/>
      <name val="Calibri"/>
      <family val="2"/>
    </font>
    <font>
      <sz val="22"/>
      <color indexed="8"/>
      <name val="Calibri"/>
      <family val="2"/>
    </font>
    <font>
      <b/>
      <sz val="18"/>
      <color indexed="10"/>
      <name val="Calibri"/>
      <family val="2"/>
    </font>
    <font>
      <sz val="18"/>
      <color indexed="8"/>
      <name val="Calibri"/>
      <family val="2"/>
    </font>
    <font>
      <b/>
      <sz val="18"/>
      <color indexed="8"/>
      <name val="Calibri"/>
      <family val="2"/>
    </font>
    <font>
      <b/>
      <sz val="18"/>
      <name val="Calibri"/>
      <family val="2"/>
    </font>
    <font>
      <b/>
      <sz val="16"/>
      <color indexed="8"/>
      <name val="Calibri"/>
      <family val="2"/>
    </font>
    <font>
      <sz val="16"/>
      <color indexed="8"/>
      <name val="Calibri"/>
      <family val="2"/>
    </font>
    <font>
      <sz val="18"/>
      <name val="Calibri"/>
      <family val="2"/>
    </font>
    <font>
      <b/>
      <u val="single"/>
      <sz val="20"/>
      <color indexed="8"/>
      <name val="Times New Roman"/>
      <family val="1"/>
    </font>
    <font>
      <b/>
      <sz val="16"/>
      <color indexed="8"/>
      <name val="Times New Roman"/>
      <family val="1"/>
    </font>
    <font>
      <b/>
      <sz val="14"/>
      <color indexed="8"/>
      <name val="Calibri"/>
      <family val="2"/>
    </font>
    <font>
      <sz val="12"/>
      <color indexed="8"/>
      <name val="Calibri"/>
      <family val="2"/>
    </font>
    <font>
      <b/>
      <sz val="9"/>
      <color indexed="62"/>
      <name val="Century Gothic"/>
      <family val="2"/>
    </font>
    <font>
      <b/>
      <sz val="8"/>
      <name val="Calibri"/>
      <family val="2"/>
    </font>
    <font>
      <b/>
      <sz val="9"/>
      <name val="Calibri"/>
      <family val="2"/>
    </font>
    <font>
      <sz val="8"/>
      <name val="Calibri"/>
      <family val="2"/>
    </font>
    <font>
      <b/>
      <sz val="10"/>
      <color indexed="60"/>
      <name val="Verdana"/>
      <family val="2"/>
    </font>
    <font>
      <sz val="9"/>
      <name val="Calibri"/>
      <family val="2"/>
    </font>
    <font>
      <b/>
      <sz val="10"/>
      <color indexed="30"/>
      <name val="Verdana"/>
      <family val="2"/>
    </font>
    <font>
      <b/>
      <sz val="8"/>
      <color indexed="8"/>
      <name val="Calibri"/>
      <family val="2"/>
    </font>
    <font>
      <b/>
      <i/>
      <sz val="10"/>
      <color indexed="62"/>
      <name val="Verdana"/>
      <family val="2"/>
    </font>
    <font>
      <b/>
      <sz val="9"/>
      <color indexed="60"/>
      <name val="Verdana"/>
      <family val="2"/>
    </font>
    <font>
      <sz val="9"/>
      <color indexed="60"/>
      <name val="Verdana"/>
      <family val="2"/>
    </font>
    <font>
      <sz val="8"/>
      <color indexed="62"/>
      <name val="Verdana"/>
      <family val="2"/>
    </font>
    <font>
      <sz val="8"/>
      <color indexed="60"/>
      <name val="Verdana"/>
      <family val="2"/>
    </font>
    <font>
      <sz val="9"/>
      <color indexed="8"/>
      <name val="Arial"/>
      <family val="2"/>
    </font>
    <font>
      <sz val="10"/>
      <color indexed="10"/>
      <name val="Arial"/>
      <family val="2"/>
    </font>
    <font>
      <b/>
      <sz val="10"/>
      <color indexed="10"/>
      <name val="Arial"/>
      <family val="2"/>
    </font>
    <font>
      <sz val="12"/>
      <color indexed="10"/>
      <name val="Tw Cen MT"/>
      <family val="2"/>
    </font>
    <font>
      <sz val="11"/>
      <color indexed="10"/>
      <name val="Tw Cen MT"/>
      <family val="2"/>
    </font>
    <font>
      <b/>
      <sz val="9"/>
      <color indexed="8"/>
      <name val="Arial"/>
      <family val="2"/>
    </font>
    <font>
      <sz val="11"/>
      <color indexed="8"/>
      <name val="Times New Roman"/>
      <family val="1"/>
    </font>
    <font>
      <b/>
      <sz val="10"/>
      <color indexed="8"/>
      <name val="Times New Roman"/>
      <family val="1"/>
    </font>
    <font>
      <sz val="11"/>
      <color indexed="48"/>
      <name val="Tw Cen MT"/>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Arial Narrow"/>
      <family val="2"/>
    </font>
    <font>
      <b/>
      <sz val="10"/>
      <color theme="1"/>
      <name val="Arial Narrow"/>
      <family val="2"/>
    </font>
    <font>
      <sz val="22"/>
      <color theme="1"/>
      <name val="Calibri"/>
      <family val="2"/>
    </font>
    <font>
      <b/>
      <sz val="16"/>
      <color theme="1"/>
      <name val="Calibri"/>
      <family val="2"/>
    </font>
    <font>
      <sz val="16"/>
      <color theme="1"/>
      <name val="Calibri"/>
      <family val="2"/>
    </font>
    <font>
      <sz val="18"/>
      <color theme="1"/>
      <name val="Calibri"/>
      <family val="2"/>
    </font>
    <font>
      <b/>
      <sz val="11"/>
      <color theme="1"/>
      <name val="Calibri"/>
      <family val="2"/>
    </font>
    <font>
      <b/>
      <u val="single"/>
      <sz val="20"/>
      <color theme="1"/>
      <name val="Times New Roman"/>
      <family val="1"/>
    </font>
    <font>
      <b/>
      <sz val="16"/>
      <color theme="1"/>
      <name val="Times New Roman"/>
      <family val="1"/>
    </font>
    <font>
      <b/>
      <sz val="14"/>
      <color theme="1"/>
      <name val="Calibri"/>
      <family val="2"/>
    </font>
    <font>
      <sz val="12"/>
      <color theme="1"/>
      <name val="Calibri"/>
      <family val="2"/>
    </font>
    <font>
      <b/>
      <sz val="9"/>
      <color theme="3" tint="0.39998000860214233"/>
      <name val="Century Gothic"/>
      <family val="2"/>
    </font>
    <font>
      <b/>
      <sz val="10"/>
      <color rgb="FFFF0000"/>
      <name val="Verdana"/>
      <family val="2"/>
    </font>
    <font>
      <sz val="10"/>
      <color theme="1"/>
      <name val="Verdana"/>
      <family val="2"/>
    </font>
    <font>
      <b/>
      <sz val="10"/>
      <color theme="1"/>
      <name val="Verdana"/>
      <family val="2"/>
    </font>
    <font>
      <b/>
      <sz val="10"/>
      <color rgb="FFC00000"/>
      <name val="Verdana"/>
      <family val="2"/>
    </font>
    <font>
      <sz val="10"/>
      <color rgb="FFFF0000"/>
      <name val="Verdana"/>
      <family val="2"/>
    </font>
    <font>
      <b/>
      <sz val="10"/>
      <color rgb="FF0606BA"/>
      <name val="Verdana"/>
      <family val="2"/>
    </font>
    <font>
      <sz val="10"/>
      <color theme="4" tint="-0.24997000396251678"/>
      <name val="Verdana"/>
      <family val="2"/>
    </font>
    <font>
      <b/>
      <i/>
      <sz val="10"/>
      <color theme="4" tint="-0.24997000396251678"/>
      <name val="Verdana"/>
      <family val="2"/>
    </font>
    <font>
      <b/>
      <sz val="8"/>
      <color theme="1"/>
      <name val="Verdana"/>
      <family val="2"/>
    </font>
    <font>
      <b/>
      <sz val="9"/>
      <color theme="1"/>
      <name val="Verdana"/>
      <family val="2"/>
    </font>
    <font>
      <b/>
      <sz val="9"/>
      <color rgb="FFC00000"/>
      <name val="Verdana"/>
      <family val="2"/>
    </font>
    <font>
      <sz val="8"/>
      <color theme="1"/>
      <name val="Verdana"/>
      <family val="2"/>
    </font>
    <font>
      <b/>
      <sz val="11"/>
      <color theme="1"/>
      <name val="Verdana"/>
      <family val="2"/>
    </font>
    <font>
      <sz val="9"/>
      <color rgb="FFC00000"/>
      <name val="Verdana"/>
      <family val="2"/>
    </font>
    <font>
      <sz val="8"/>
      <color theme="3" tint="0.39998000860214233"/>
      <name val="Verdana"/>
      <family val="2"/>
    </font>
    <font>
      <sz val="10"/>
      <color theme="3" tint="0.39998000860214233"/>
      <name val="Verdana"/>
      <family val="2"/>
    </font>
    <font>
      <b/>
      <sz val="10"/>
      <color theme="4" tint="-0.24997000396251678"/>
      <name val="Verdana"/>
      <family val="2"/>
    </font>
    <font>
      <sz val="8"/>
      <color rgb="FFC00000"/>
      <name val="Verdana"/>
      <family val="2"/>
    </font>
    <font>
      <sz val="8"/>
      <color theme="4" tint="-0.24997000396251678"/>
      <name val="Verdana"/>
      <family val="2"/>
    </font>
    <font>
      <sz val="9"/>
      <color theme="1"/>
      <name val="Arial"/>
      <family val="2"/>
    </font>
    <font>
      <sz val="10"/>
      <color rgb="FFFF0000"/>
      <name val="Arial"/>
      <family val="2"/>
    </font>
    <font>
      <b/>
      <sz val="10"/>
      <color rgb="FFFF0000"/>
      <name val="Arial"/>
      <family val="2"/>
    </font>
    <font>
      <sz val="12"/>
      <color rgb="FFFF0000"/>
      <name val="Tw Cen MT"/>
      <family val="2"/>
    </font>
    <font>
      <sz val="11"/>
      <color rgb="FFFF0000"/>
      <name val="Tw Cen MT"/>
      <family val="2"/>
    </font>
    <font>
      <b/>
      <sz val="9"/>
      <color theme="1"/>
      <name val="Arial"/>
      <family val="2"/>
    </font>
    <font>
      <sz val="11"/>
      <color theme="1"/>
      <name val="Times New Roman"/>
      <family val="1"/>
    </font>
    <font>
      <b/>
      <sz val="10"/>
      <color theme="1"/>
      <name val="Times New Roman"/>
      <family val="1"/>
    </font>
    <font>
      <sz val="11"/>
      <color rgb="FF3333FF"/>
      <name val="Tw Cen MT"/>
      <family val="2"/>
    </font>
    <font>
      <b/>
      <sz val="11"/>
      <color rgb="FF3333FF"/>
      <name val="Tw Cen MT"/>
      <family val="2"/>
    </font>
    <font>
      <b/>
      <sz val="8"/>
      <name val="Times New Roman"/>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gray125">
        <fgColor indexed="9"/>
        <bgColor indexed="9"/>
      </patternFill>
    </fill>
    <fill>
      <patternFill patternType="gray125">
        <fgColor indexed="8"/>
        <bgColor indexed="9"/>
      </patternFill>
    </fill>
    <fill>
      <patternFill patternType="solid">
        <fgColor rgb="FF66FF33"/>
        <bgColor indexed="64"/>
      </patternFill>
    </fill>
    <fill>
      <patternFill patternType="solid">
        <fgColor theme="0" tint="-0.04997999966144562"/>
        <bgColor indexed="64"/>
      </patternFill>
    </fill>
    <fill>
      <patternFill patternType="solid">
        <fgColor rgb="FFFFC000"/>
        <bgColor indexed="64"/>
      </patternFill>
    </fill>
    <fill>
      <patternFill patternType="solid">
        <fgColor indexed="9"/>
        <bgColor indexed="64"/>
      </patternFill>
    </fill>
    <fill>
      <patternFill patternType="solid">
        <fgColor indexed="42"/>
        <bgColor indexed="64"/>
      </patternFill>
    </fill>
    <fill>
      <patternFill patternType="solid">
        <fgColor rgb="FFCCFFFF"/>
        <bgColor indexed="64"/>
      </patternFill>
    </fill>
    <fill>
      <patternFill patternType="solid">
        <fgColor indexed="41"/>
        <bgColor indexed="64"/>
      </patternFill>
    </fill>
    <fill>
      <patternFill patternType="solid">
        <fgColor theme="0" tint="-0.1499900072813034"/>
        <bgColor indexed="64"/>
      </patternFill>
    </fill>
    <fill>
      <patternFill patternType="solid">
        <fgColor indexed="45"/>
        <bgColor indexed="64"/>
      </patternFill>
    </fill>
    <fill>
      <patternFill patternType="solid">
        <fgColor indexed="53"/>
        <bgColor indexed="64"/>
      </patternFill>
    </fill>
    <fill>
      <patternFill patternType="solid">
        <fgColor indexed="13"/>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rgb="FFF7FEB4"/>
        <bgColor indexed="64"/>
      </patternFill>
    </fill>
    <fill>
      <patternFill patternType="solid">
        <fgColor rgb="FFFF00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thin"/>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style="thin"/>
      <bottom style="medium"/>
    </border>
    <border>
      <left style="thin"/>
      <right/>
      <top style="thin"/>
      <bottom style="thin"/>
    </border>
    <border>
      <left style="thin"/>
      <right style="medium"/>
      <top>
        <color indexed="63"/>
      </top>
      <bottom style="thin"/>
    </border>
    <border>
      <left>
        <color indexed="63"/>
      </left>
      <right>
        <color indexed="63"/>
      </right>
      <top style="thin"/>
      <bottom style="thin"/>
    </border>
    <border>
      <left/>
      <right style="thin"/>
      <top style="thin"/>
      <bottom style="thin"/>
    </border>
    <border>
      <left style="medium"/>
      <right style="medium"/>
      <top style="medium"/>
      <bottom/>
    </border>
    <border>
      <left style="medium"/>
      <right style="medium"/>
      <top/>
      <bottom style="medium"/>
    </border>
    <border>
      <left/>
      <right/>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style="medium"/>
      <top style="medium"/>
      <bottom/>
    </border>
    <border>
      <left/>
      <right/>
      <top style="medium"/>
      <bottom/>
    </border>
    <border>
      <left style="medium"/>
      <right/>
      <top/>
      <bottom/>
    </border>
    <border>
      <left style="medium"/>
      <right/>
      <top/>
      <bottom style="thin"/>
    </border>
    <border>
      <left/>
      <right style="medium"/>
      <top/>
      <bottom style="thin"/>
    </border>
    <border>
      <left/>
      <right style="medium"/>
      <top/>
      <bottom/>
    </border>
    <border>
      <left/>
      <right style="medium"/>
      <top/>
      <bottom style="double"/>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style="medium"/>
      <right/>
      <top style="thin"/>
      <bottom style="thin"/>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thin"/>
      <right/>
      <top style="thin"/>
      <bottom/>
    </border>
    <border>
      <left>
        <color indexed="63"/>
      </left>
      <right>
        <color indexed="63"/>
      </right>
      <top style="thin"/>
      <bottom>
        <color indexed="63"/>
      </bottom>
    </border>
    <border>
      <left/>
      <right style="thin"/>
      <top style="thin"/>
      <bottom/>
    </border>
    <border>
      <left style="medium"/>
      <right style="thin"/>
      <top>
        <color indexed="63"/>
      </top>
      <bottom>
        <color indexed="63"/>
      </bottom>
    </border>
    <border>
      <left style="thin"/>
      <right style="thin"/>
      <top/>
      <bottom/>
    </border>
    <border>
      <left style="thin"/>
      <right style="medium"/>
      <top>
        <color indexed="63"/>
      </top>
      <bottom>
        <color indexed="63"/>
      </bottom>
    </border>
    <border>
      <left style="thin"/>
      <right/>
      <top style="medium"/>
      <bottom style="medium"/>
    </border>
    <border>
      <left/>
      <right style="thin"/>
      <top style="medium"/>
      <bottom style="medium"/>
    </border>
    <border>
      <left/>
      <right style="thin"/>
      <top style="medium"/>
      <bottom/>
    </border>
    <border>
      <left/>
      <right style="thin"/>
      <top/>
      <bottom style="medium"/>
    </border>
    <border>
      <left/>
      <right style="thin"/>
      <top style="medium"/>
      <bottom style="thin"/>
    </border>
    <border>
      <left/>
      <right style="thin"/>
      <top/>
      <bottom style="thin"/>
    </border>
    <border>
      <left/>
      <right style="thin"/>
      <top/>
      <bottom/>
    </border>
    <border>
      <left style="thin"/>
      <right/>
      <top/>
      <bottom/>
    </border>
    <border>
      <left style="thin"/>
      <right/>
      <top/>
      <bottom style="medium"/>
    </border>
    <border>
      <left style="thin"/>
      <right/>
      <top/>
      <bottom style="thin"/>
    </border>
    <border>
      <left style="thin"/>
      <right/>
      <top style="thin"/>
      <bottom style="medium"/>
    </border>
    <border>
      <left/>
      <right/>
      <top style="thin"/>
      <bottom style="medium"/>
    </border>
    <border>
      <left/>
      <right style="medium"/>
      <top style="thin"/>
      <bottom style="thin"/>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double"/>
      <right/>
      <top style="double"/>
      <bottom style="double"/>
    </border>
    <border>
      <left/>
      <right/>
      <top style="double"/>
      <bottom style="double"/>
    </border>
    <border>
      <left/>
      <right style="double"/>
      <top style="double"/>
      <bottom style="double"/>
    </border>
    <border>
      <left style="medium"/>
      <right/>
      <top style="medium"/>
      <bottom style="thin"/>
    </border>
    <border>
      <left style="thin"/>
      <right/>
      <top style="medium"/>
      <bottom/>
    </border>
    <border>
      <left/>
      <right style="medium"/>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7"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29" borderId="0" applyNumberFormat="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30" borderId="1" applyNumberFormat="0" applyAlignment="0" applyProtection="0"/>
    <xf numFmtId="0" fontId="159" fillId="0" borderId="6" applyNumberFormat="0" applyFill="0" applyAlignment="0" applyProtection="0"/>
    <xf numFmtId="0" fontId="1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161" fillId="27" borderId="8" applyNumberFormat="0" applyAlignment="0" applyProtection="0"/>
    <xf numFmtId="9" fontId="0" fillId="0" borderId="0" applyFont="0" applyFill="0" applyBorder="0" applyAlignment="0" applyProtection="0"/>
    <xf numFmtId="0" fontId="162" fillId="0" borderId="0" applyNumberFormat="0" applyFill="0" applyBorder="0" applyAlignment="0" applyProtection="0"/>
    <xf numFmtId="0" fontId="163" fillId="0" borderId="9" applyNumberFormat="0" applyFill="0" applyAlignment="0" applyProtection="0"/>
    <xf numFmtId="0" fontId="164" fillId="0" borderId="0" applyNumberFormat="0" applyFill="0" applyBorder="0" applyAlignment="0" applyProtection="0"/>
  </cellStyleXfs>
  <cellXfs count="1316">
    <xf numFmtId="0" fontId="0" fillId="0" borderId="0" xfId="0" applyAlignment="1">
      <alignment/>
    </xf>
    <xf numFmtId="0" fontId="10" fillId="33" borderId="10" xfId="69" applyFont="1" applyFill="1" applyBorder="1" applyAlignment="1">
      <alignment/>
      <protection/>
    </xf>
    <xf numFmtId="0" fontId="10" fillId="33" borderId="11" xfId="69" applyFont="1" applyFill="1" applyBorder="1" applyAlignment="1">
      <alignment horizontal="left" wrapText="1"/>
      <protection/>
    </xf>
    <xf numFmtId="0" fontId="10" fillId="33" borderId="12" xfId="0" applyFont="1" applyFill="1" applyBorder="1" applyAlignment="1">
      <alignment/>
    </xf>
    <xf numFmtId="0" fontId="10" fillId="33" borderId="11" xfId="69" applyFont="1" applyFill="1" applyBorder="1" applyAlignment="1">
      <alignment horizontal="right" wrapText="1"/>
      <protection/>
    </xf>
    <xf numFmtId="0" fontId="10" fillId="33" borderId="13" xfId="0" applyFont="1" applyFill="1" applyBorder="1" applyAlignment="1">
      <alignment/>
    </xf>
    <xf numFmtId="0" fontId="165" fillId="33" borderId="0" xfId="0" applyFont="1" applyFill="1" applyAlignment="1">
      <alignment/>
    </xf>
    <xf numFmtId="0" fontId="9" fillId="33" borderId="10" xfId="69" applyFont="1" applyFill="1" applyBorder="1" applyAlignment="1">
      <alignment horizontal="left" wrapText="1"/>
      <protection/>
    </xf>
    <xf numFmtId="0" fontId="9" fillId="33" borderId="14" xfId="69" applyFont="1" applyFill="1" applyBorder="1" applyAlignment="1">
      <alignment horizontal="left" wrapText="1"/>
      <protection/>
    </xf>
    <xf numFmtId="0" fontId="9" fillId="33" borderId="15" xfId="69" applyFont="1" applyFill="1" applyBorder="1" applyAlignment="1">
      <alignment horizontal="left" wrapText="1"/>
      <protection/>
    </xf>
    <xf numFmtId="0" fontId="10" fillId="33" borderId="16" xfId="69" applyFont="1" applyFill="1" applyBorder="1" applyAlignment="1">
      <alignment horizontal="left" wrapText="1"/>
      <protection/>
    </xf>
    <xf numFmtId="0" fontId="10" fillId="33" borderId="16" xfId="69" applyFont="1" applyFill="1" applyBorder="1" applyAlignment="1">
      <alignment horizontal="right" wrapText="1"/>
      <protection/>
    </xf>
    <xf numFmtId="0" fontId="9" fillId="33" borderId="0" xfId="69" applyFont="1" applyFill="1" applyBorder="1" applyAlignment="1">
      <alignment/>
      <protection/>
    </xf>
    <xf numFmtId="0" fontId="9" fillId="33" borderId="0" xfId="74" applyFont="1" applyFill="1" applyBorder="1" applyAlignment="1">
      <alignment wrapText="1"/>
      <protection/>
    </xf>
    <xf numFmtId="0" fontId="9" fillId="33" borderId="0" xfId="69" applyFont="1" applyFill="1" applyBorder="1" applyAlignment="1">
      <alignment horizontal="right" wrapText="1"/>
      <protection/>
    </xf>
    <xf numFmtId="0" fontId="10" fillId="33" borderId="0" xfId="0" applyFont="1" applyFill="1" applyBorder="1" applyAlignment="1">
      <alignment/>
    </xf>
    <xf numFmtId="0" fontId="9" fillId="33" borderId="17" xfId="69" applyFont="1" applyFill="1" applyBorder="1" applyAlignment="1">
      <alignment/>
      <protection/>
    </xf>
    <xf numFmtId="43" fontId="11" fillId="33" borderId="11" xfId="51" applyFont="1" applyFill="1" applyBorder="1" applyAlignment="1">
      <alignment horizontal="center" vertical="center" wrapText="1"/>
    </xf>
    <xf numFmtId="43" fontId="11" fillId="33" borderId="18" xfId="51" applyFont="1" applyFill="1" applyBorder="1" applyAlignment="1">
      <alignment horizontal="center" vertical="center" wrapText="1"/>
    </xf>
    <xf numFmtId="0" fontId="10" fillId="33" borderId="19" xfId="69" applyFont="1" applyFill="1" applyBorder="1" applyAlignment="1">
      <alignment horizontal="right" wrapText="1"/>
      <protection/>
    </xf>
    <xf numFmtId="0" fontId="10" fillId="33" borderId="13" xfId="69" applyFont="1" applyFill="1" applyBorder="1" applyAlignment="1">
      <alignment horizontal="left" wrapText="1"/>
      <protection/>
    </xf>
    <xf numFmtId="0" fontId="9" fillId="33" borderId="17" xfId="69" applyFont="1" applyFill="1" applyBorder="1" applyAlignment="1">
      <alignment horizontal="left" wrapText="1"/>
      <protection/>
    </xf>
    <xf numFmtId="0" fontId="9" fillId="33" borderId="17" xfId="69" applyFont="1" applyFill="1" applyBorder="1" applyAlignment="1">
      <alignment horizontal="right" wrapText="1"/>
      <protection/>
    </xf>
    <xf numFmtId="0" fontId="10" fillId="33" borderId="15" xfId="0" applyFont="1" applyFill="1" applyBorder="1" applyAlignment="1">
      <alignment/>
    </xf>
    <xf numFmtId="0" fontId="9" fillId="33" borderId="17" xfId="74" applyFont="1" applyFill="1" applyBorder="1" applyAlignment="1">
      <alignment wrapText="1"/>
      <protection/>
    </xf>
    <xf numFmtId="43" fontId="9" fillId="33" borderId="0" xfId="69" applyNumberFormat="1" applyFont="1" applyFill="1" applyBorder="1" applyAlignment="1">
      <alignment/>
      <protection/>
    </xf>
    <xf numFmtId="0" fontId="166" fillId="33" borderId="11" xfId="0" applyFont="1" applyFill="1" applyBorder="1" applyAlignment="1">
      <alignment/>
    </xf>
    <xf numFmtId="0" fontId="9" fillId="33" borderId="14" xfId="69" applyFont="1" applyFill="1" applyBorder="1" applyAlignment="1">
      <alignment horizontal="center"/>
      <protection/>
    </xf>
    <xf numFmtId="0" fontId="10" fillId="33" borderId="20" xfId="69" applyFont="1" applyFill="1" applyBorder="1" applyAlignment="1">
      <alignment/>
      <protection/>
    </xf>
    <xf numFmtId="0" fontId="10" fillId="33" borderId="21" xfId="69" applyFont="1" applyFill="1" applyBorder="1" applyAlignment="1">
      <alignment horizontal="left"/>
      <protection/>
    </xf>
    <xf numFmtId="0" fontId="9" fillId="33" borderId="10" xfId="69" applyFont="1" applyFill="1" applyBorder="1" applyAlignment="1">
      <alignment horizontal="center"/>
      <protection/>
    </xf>
    <xf numFmtId="0" fontId="10" fillId="33" borderId="13" xfId="69" applyFont="1" applyFill="1" applyBorder="1" applyAlignment="1">
      <alignment/>
      <protection/>
    </xf>
    <xf numFmtId="0" fontId="10" fillId="33" borderId="11" xfId="69" applyFont="1" applyFill="1" applyBorder="1" applyAlignment="1">
      <alignment wrapText="1"/>
      <protection/>
    </xf>
    <xf numFmtId="0" fontId="10" fillId="33" borderId="11" xfId="74" applyFont="1" applyFill="1" applyBorder="1" applyAlignment="1">
      <alignment wrapText="1"/>
      <protection/>
    </xf>
    <xf numFmtId="3" fontId="10" fillId="33" borderId="11" xfId="74" applyNumberFormat="1" applyFont="1" applyFill="1" applyBorder="1" applyAlignment="1">
      <alignment wrapText="1"/>
      <protection/>
    </xf>
    <xf numFmtId="0" fontId="9" fillId="33" borderId="15" xfId="69" applyFont="1" applyFill="1" applyBorder="1">
      <alignment/>
      <protection/>
    </xf>
    <xf numFmtId="0" fontId="9" fillId="33" borderId="11" xfId="69" applyFont="1" applyFill="1" applyBorder="1" applyAlignment="1">
      <alignment/>
      <protection/>
    </xf>
    <xf numFmtId="0" fontId="9" fillId="33" borderId="10" xfId="69" applyFont="1" applyFill="1" applyBorder="1" applyAlignment="1">
      <alignment/>
      <protection/>
    </xf>
    <xf numFmtId="0" fontId="10" fillId="33" borderId="11" xfId="73" applyFont="1" applyFill="1" applyBorder="1" applyAlignment="1">
      <alignment/>
      <protection/>
    </xf>
    <xf numFmtId="0" fontId="10" fillId="33" borderId="12" xfId="69" applyFont="1" applyFill="1" applyBorder="1" applyAlignment="1">
      <alignment/>
      <protection/>
    </xf>
    <xf numFmtId="0" fontId="10" fillId="33" borderId="16" xfId="69" applyFont="1" applyFill="1" applyBorder="1" applyAlignment="1">
      <alignment horizontal="left"/>
      <protection/>
    </xf>
    <xf numFmtId="0" fontId="10" fillId="33" borderId="16" xfId="73" applyFont="1" applyFill="1" applyBorder="1" applyAlignment="1">
      <alignment/>
      <protection/>
    </xf>
    <xf numFmtId="164" fontId="12" fillId="33" borderId="11" xfId="51" applyNumberFormat="1" applyFont="1" applyFill="1" applyBorder="1" applyAlignment="1">
      <alignment horizontal="center" vertical="center" wrapText="1"/>
    </xf>
    <xf numFmtId="164" fontId="10" fillId="33" borderId="11" xfId="69" applyNumberFormat="1" applyFont="1" applyFill="1" applyBorder="1" applyAlignment="1">
      <alignment horizontal="right" wrapText="1"/>
      <protection/>
    </xf>
    <xf numFmtId="164" fontId="9" fillId="33" borderId="17" xfId="74" applyNumberFormat="1" applyFont="1" applyFill="1" applyBorder="1" applyAlignment="1">
      <alignment wrapText="1"/>
      <protection/>
    </xf>
    <xf numFmtId="164" fontId="9" fillId="33" borderId="17" xfId="69" applyNumberFormat="1" applyFont="1" applyFill="1" applyBorder="1" applyAlignment="1">
      <alignment horizontal="right" wrapText="1"/>
      <protection/>
    </xf>
    <xf numFmtId="0" fontId="10" fillId="33" borderId="16" xfId="74" applyFont="1" applyFill="1" applyBorder="1" applyAlignment="1">
      <alignment horizontal="center" wrapText="1"/>
      <protection/>
    </xf>
    <xf numFmtId="0" fontId="9" fillId="33" borderId="0" xfId="69" applyFont="1" applyFill="1" applyBorder="1" applyAlignment="1">
      <alignment horizontal="left"/>
      <protection/>
    </xf>
    <xf numFmtId="0" fontId="9" fillId="33" borderId="0" xfId="69" applyFont="1" applyFill="1" applyBorder="1" applyAlignment="1">
      <alignment horizontal="left" wrapText="1"/>
      <protection/>
    </xf>
    <xf numFmtId="0" fontId="166" fillId="33" borderId="11" xfId="0" applyFont="1" applyFill="1" applyBorder="1" applyAlignment="1">
      <alignment horizontal="right"/>
    </xf>
    <xf numFmtId="43" fontId="11" fillId="33" borderId="14" xfId="51" applyFont="1" applyFill="1" applyBorder="1" applyAlignment="1">
      <alignment horizontal="center" vertical="center" wrapText="1"/>
    </xf>
    <xf numFmtId="0" fontId="10" fillId="33" borderId="11" xfId="69" applyFont="1" applyFill="1" applyBorder="1" applyAlignment="1">
      <alignment horizontal="right"/>
      <protection/>
    </xf>
    <xf numFmtId="0" fontId="10" fillId="33" borderId="11" xfId="69" applyFont="1" applyFill="1" applyBorder="1" applyAlignment="1">
      <alignment horizontal="center"/>
      <protection/>
    </xf>
    <xf numFmtId="0" fontId="9" fillId="33" borderId="11" xfId="74" applyFont="1" applyFill="1" applyBorder="1" applyAlignment="1">
      <alignment wrapText="1"/>
      <protection/>
    </xf>
    <xf numFmtId="0" fontId="9" fillId="33" borderId="11" xfId="69" applyFont="1" applyFill="1" applyBorder="1" applyAlignment="1">
      <alignment horizontal="right" wrapText="1"/>
      <protection/>
    </xf>
    <xf numFmtId="0" fontId="7" fillId="33" borderId="19" xfId="69" applyFont="1" applyFill="1" applyBorder="1" applyAlignment="1">
      <alignment horizontal="left" wrapText="1"/>
      <protection/>
    </xf>
    <xf numFmtId="0" fontId="9" fillId="33" borderId="19" xfId="69" applyFont="1" applyFill="1" applyBorder="1" applyAlignment="1">
      <alignment horizontal="right" wrapText="1"/>
      <protection/>
    </xf>
    <xf numFmtId="0" fontId="166" fillId="33" borderId="13" xfId="0" applyFont="1" applyFill="1" applyBorder="1" applyAlignment="1">
      <alignment/>
    </xf>
    <xf numFmtId="0" fontId="166" fillId="33" borderId="19" xfId="0" applyFont="1" applyFill="1" applyBorder="1" applyAlignment="1">
      <alignment/>
    </xf>
    <xf numFmtId="0" fontId="166" fillId="33" borderId="15" xfId="0" applyFont="1" applyFill="1" applyBorder="1" applyAlignment="1">
      <alignment/>
    </xf>
    <xf numFmtId="0" fontId="166" fillId="33" borderId="17" xfId="0" applyFont="1" applyFill="1" applyBorder="1" applyAlignment="1">
      <alignment/>
    </xf>
    <xf numFmtId="43" fontId="166" fillId="33" borderId="17" xfId="0" applyNumberFormat="1" applyFont="1" applyFill="1" applyBorder="1" applyAlignment="1">
      <alignment/>
    </xf>
    <xf numFmtId="0" fontId="166" fillId="33" borderId="22" xfId="0" applyFont="1" applyFill="1" applyBorder="1" applyAlignment="1">
      <alignment/>
    </xf>
    <xf numFmtId="0" fontId="165" fillId="34" borderId="0" xfId="0" applyFont="1" applyFill="1" applyAlignment="1">
      <alignment/>
    </xf>
    <xf numFmtId="164" fontId="165" fillId="35" borderId="0" xfId="0" applyNumberFormat="1" applyFont="1" applyFill="1" applyAlignment="1">
      <alignment/>
    </xf>
    <xf numFmtId="0" fontId="165" fillId="35" borderId="0" xfId="0" applyFont="1" applyFill="1" applyAlignment="1">
      <alignment/>
    </xf>
    <xf numFmtId="164" fontId="165" fillId="36" borderId="0" xfId="0" applyNumberFormat="1" applyFont="1" applyFill="1" applyAlignment="1">
      <alignment/>
    </xf>
    <xf numFmtId="0" fontId="165" fillId="36" borderId="0" xfId="0" applyFont="1" applyFill="1" applyAlignment="1">
      <alignment/>
    </xf>
    <xf numFmtId="0" fontId="0" fillId="0" borderId="0" xfId="0" applyFont="1" applyAlignment="1">
      <alignment horizontal="center" vertical="center"/>
    </xf>
    <xf numFmtId="0" fontId="112" fillId="34" borderId="0" xfId="0" applyFont="1" applyFill="1" applyAlignment="1">
      <alignment vertical="center" wrapText="1"/>
    </xf>
    <xf numFmtId="0" fontId="167" fillId="34" borderId="0" xfId="0" applyFont="1" applyFill="1" applyAlignment="1">
      <alignment vertical="center"/>
    </xf>
    <xf numFmtId="0" fontId="167" fillId="34" borderId="0" xfId="0" applyFont="1" applyFill="1" applyAlignment="1">
      <alignment horizontal="center" vertical="center"/>
    </xf>
    <xf numFmtId="0" fontId="0" fillId="0" borderId="0" xfId="0" applyFont="1" applyAlignment="1">
      <alignment/>
    </xf>
    <xf numFmtId="15" fontId="114" fillId="37" borderId="11" xfId="0" applyNumberFormat="1" applyFont="1" applyFill="1" applyBorder="1" applyAlignment="1" quotePrefix="1">
      <alignment horizontal="center" vertical="center" wrapText="1"/>
    </xf>
    <xf numFmtId="0" fontId="114" fillId="37" borderId="23" xfId="0" applyFont="1" applyFill="1" applyBorder="1" applyAlignment="1">
      <alignment horizontal="center" vertical="center" wrapText="1"/>
    </xf>
    <xf numFmtId="0" fontId="114" fillId="0" borderId="19" xfId="0" applyFont="1" applyFill="1" applyBorder="1" applyAlignment="1">
      <alignment horizontal="center" vertical="center" wrapText="1"/>
    </xf>
    <xf numFmtId="0" fontId="115" fillId="0" borderId="21" xfId="0" applyFont="1" applyBorder="1" applyAlignment="1">
      <alignment horizontal="center" vertical="center" wrapText="1"/>
    </xf>
    <xf numFmtId="0" fontId="116" fillId="37" borderId="11" xfId="0" applyFont="1" applyFill="1" applyBorder="1" applyAlignment="1">
      <alignment horizontal="center" vertical="center" wrapText="1"/>
    </xf>
    <xf numFmtId="0" fontId="116" fillId="37" borderId="23" xfId="0" applyFont="1" applyFill="1" applyBorder="1" applyAlignment="1">
      <alignment horizontal="center" vertical="center" wrapText="1"/>
    </xf>
    <xf numFmtId="0" fontId="116" fillId="37" borderId="19" xfId="0" applyFont="1" applyFill="1" applyBorder="1" applyAlignment="1">
      <alignment horizontal="center" vertical="center" wrapText="1"/>
    </xf>
    <xf numFmtId="0" fontId="116" fillId="1" borderId="11" xfId="0" applyFont="1" applyFill="1" applyBorder="1" applyAlignment="1">
      <alignment horizontal="center" vertical="center" wrapText="1"/>
    </xf>
    <xf numFmtId="0" fontId="116" fillId="1" borderId="23" xfId="0" applyFont="1" applyFill="1" applyBorder="1" applyAlignment="1">
      <alignment horizontal="center" vertical="center" wrapText="1"/>
    </xf>
    <xf numFmtId="0" fontId="116" fillId="38" borderId="11" xfId="0" applyFont="1" applyFill="1" applyBorder="1" applyAlignment="1">
      <alignment horizontal="center" vertical="center" wrapText="1"/>
    </xf>
    <xf numFmtId="0" fontId="116" fillId="38" borderId="23" xfId="0" applyFont="1" applyFill="1" applyBorder="1" applyAlignment="1">
      <alignment horizontal="center" vertical="center" wrapText="1"/>
    </xf>
    <xf numFmtId="0" fontId="116" fillId="38" borderId="19" xfId="0" applyFont="1" applyFill="1" applyBorder="1" applyAlignment="1">
      <alignment horizontal="center" vertical="center" wrapText="1"/>
    </xf>
    <xf numFmtId="49" fontId="117" fillId="39" borderId="11" xfId="0" applyNumberFormat="1" applyFont="1" applyFill="1" applyBorder="1" applyAlignment="1">
      <alignment horizontal="center" vertical="center" wrapText="1"/>
    </xf>
    <xf numFmtId="0" fontId="168" fillId="0" borderId="15" xfId="0" applyFont="1" applyBorder="1" applyAlignment="1">
      <alignment/>
    </xf>
    <xf numFmtId="0" fontId="168" fillId="0" borderId="17" xfId="0" applyFont="1" applyBorder="1" applyAlignment="1">
      <alignment/>
    </xf>
    <xf numFmtId="0" fontId="168" fillId="0" borderId="22" xfId="0" applyFont="1" applyBorder="1" applyAlignment="1">
      <alignment/>
    </xf>
    <xf numFmtId="164" fontId="115" fillId="33" borderId="11" xfId="0" applyNumberFormat="1" applyFont="1" applyFill="1" applyBorder="1" applyAlignment="1">
      <alignment horizontal="center" vertical="center" wrapText="1"/>
    </xf>
    <xf numFmtId="0" fontId="169" fillId="0" borderId="20" xfId="0" applyFont="1" applyBorder="1" applyAlignment="1">
      <alignment/>
    </xf>
    <xf numFmtId="0" fontId="169" fillId="0" borderId="21" xfId="0" applyFont="1" applyBorder="1" applyAlignment="1">
      <alignment/>
    </xf>
    <xf numFmtId="0" fontId="169" fillId="0" borderId="24" xfId="0" applyFont="1" applyBorder="1" applyAlignment="1">
      <alignment/>
    </xf>
    <xf numFmtId="164" fontId="170" fillId="0" borderId="11" xfId="0" applyNumberFormat="1" applyFont="1" applyBorder="1" applyAlignment="1">
      <alignment vertical="center" wrapText="1"/>
    </xf>
    <xf numFmtId="164" fontId="170" fillId="0" borderId="11" xfId="0" applyNumberFormat="1" applyFont="1" applyBorder="1" applyAlignment="1">
      <alignment vertical="center"/>
    </xf>
    <xf numFmtId="164" fontId="170" fillId="0" borderId="11" xfId="0" applyNumberFormat="1" applyFont="1" applyBorder="1" applyAlignment="1">
      <alignment horizontal="center" vertical="center"/>
    </xf>
    <xf numFmtId="164" fontId="115" fillId="0" borderId="11" xfId="42" applyNumberFormat="1" applyFont="1" applyFill="1" applyBorder="1" applyAlignment="1">
      <alignment horizontal="right" vertical="center" wrapText="1"/>
    </xf>
    <xf numFmtId="164" fontId="120" fillId="0" borderId="11" xfId="42" applyNumberFormat="1" applyFont="1" applyFill="1" applyBorder="1" applyAlignment="1">
      <alignment horizontal="center" vertical="center" wrapText="1"/>
    </xf>
    <xf numFmtId="164" fontId="120" fillId="0" borderId="23" xfId="42" applyNumberFormat="1" applyFont="1" applyFill="1" applyBorder="1" applyAlignment="1">
      <alignment horizontal="center" vertical="center" wrapText="1"/>
    </xf>
    <xf numFmtId="164" fontId="115" fillId="0" borderId="23" xfId="42" applyNumberFormat="1" applyFont="1" applyFill="1" applyBorder="1" applyAlignment="1">
      <alignment horizontal="right" vertical="center" wrapText="1"/>
    </xf>
    <xf numFmtId="0" fontId="169" fillId="0" borderId="13" xfId="0" applyFont="1" applyBorder="1" applyAlignment="1">
      <alignment/>
    </xf>
    <xf numFmtId="0" fontId="169" fillId="0" borderId="11" xfId="0" applyFont="1" applyBorder="1" applyAlignment="1">
      <alignment/>
    </xf>
    <xf numFmtId="0" fontId="169" fillId="0" borderId="19" xfId="0" applyFont="1" applyBorder="1" applyAlignment="1">
      <alignment/>
    </xf>
    <xf numFmtId="164" fontId="115" fillId="2" borderId="11" xfId="42" applyNumberFormat="1" applyFont="1" applyFill="1" applyBorder="1" applyAlignment="1">
      <alignment horizontal="right" vertical="center" wrapText="1"/>
    </xf>
    <xf numFmtId="164" fontId="120" fillId="2" borderId="11" xfId="42" applyNumberFormat="1" applyFont="1" applyFill="1" applyBorder="1" applyAlignment="1">
      <alignment horizontal="center" vertical="center" wrapText="1"/>
    </xf>
    <xf numFmtId="164" fontId="115" fillId="2" borderId="23" xfId="42" applyNumberFormat="1" applyFont="1" applyFill="1" applyBorder="1" applyAlignment="1">
      <alignment horizontal="right" vertical="center" wrapText="1"/>
    </xf>
    <xf numFmtId="164" fontId="169" fillId="0" borderId="13" xfId="0" applyNumberFormat="1" applyFont="1" applyBorder="1" applyAlignment="1">
      <alignment/>
    </xf>
    <xf numFmtId="164" fontId="0" fillId="0" borderId="0" xfId="0" applyNumberFormat="1" applyFont="1" applyAlignment="1">
      <alignment/>
    </xf>
    <xf numFmtId="164" fontId="115" fillId="33" borderId="11" xfId="0" applyNumberFormat="1" applyFont="1" applyFill="1" applyBorder="1" applyAlignment="1">
      <alignment horizontal="left" vertical="center" wrapText="1"/>
    </xf>
    <xf numFmtId="0" fontId="169" fillId="33" borderId="13" xfId="0" applyFont="1" applyFill="1" applyBorder="1" applyAlignment="1">
      <alignment/>
    </xf>
    <xf numFmtId="0" fontId="169" fillId="33" borderId="11" xfId="0" applyFont="1" applyFill="1" applyBorder="1" applyAlignment="1">
      <alignment/>
    </xf>
    <xf numFmtId="0" fontId="169" fillId="33" borderId="19" xfId="0" applyFont="1" applyFill="1" applyBorder="1" applyAlignment="1">
      <alignment/>
    </xf>
    <xf numFmtId="0" fontId="0" fillId="33" borderId="0" xfId="0" applyFont="1" applyFill="1" applyAlignment="1">
      <alignment/>
    </xf>
    <xf numFmtId="164" fontId="115" fillId="33" borderId="11" xfId="42" applyNumberFormat="1" applyFont="1" applyFill="1" applyBorder="1" applyAlignment="1">
      <alignment horizontal="right" vertical="center" wrapText="1"/>
    </xf>
    <xf numFmtId="164" fontId="115" fillId="33" borderId="23" xfId="42" applyNumberFormat="1" applyFont="1" applyFill="1" applyBorder="1" applyAlignment="1">
      <alignment horizontal="right" vertical="center" wrapText="1"/>
    </xf>
    <xf numFmtId="164" fontId="120" fillId="0" borderId="11" xfId="0" applyNumberFormat="1" applyFont="1" applyFill="1" applyBorder="1" applyAlignment="1">
      <alignment vertical="center" wrapText="1"/>
    </xf>
    <xf numFmtId="164" fontId="120" fillId="0" borderId="11" xfId="0" applyNumberFormat="1" applyFont="1" applyFill="1" applyBorder="1" applyAlignment="1">
      <alignment vertical="center"/>
    </xf>
    <xf numFmtId="164" fontId="120" fillId="0" borderId="11" xfId="0" applyNumberFormat="1" applyFont="1" applyFill="1" applyBorder="1" applyAlignment="1">
      <alignment horizontal="center" vertical="center"/>
    </xf>
    <xf numFmtId="164" fontId="169" fillId="33" borderId="13" xfId="0" applyNumberFormat="1" applyFont="1" applyFill="1" applyBorder="1" applyAlignment="1">
      <alignment/>
    </xf>
    <xf numFmtId="164" fontId="170" fillId="33" borderId="11" xfId="0" applyNumberFormat="1" applyFont="1" applyFill="1" applyBorder="1" applyAlignment="1">
      <alignment horizontal="center" vertical="center"/>
    </xf>
    <xf numFmtId="164" fontId="170" fillId="33" borderId="11" xfId="0" applyNumberFormat="1" applyFont="1" applyFill="1" applyBorder="1" applyAlignment="1">
      <alignment vertical="center" wrapText="1"/>
    </xf>
    <xf numFmtId="164" fontId="115" fillId="33" borderId="11" xfId="0" applyNumberFormat="1" applyFont="1" applyFill="1" applyBorder="1" applyAlignment="1">
      <alignment horizontal="right" vertical="center" wrapText="1"/>
    </xf>
    <xf numFmtId="164" fontId="170" fillId="33" borderId="11" xfId="0" applyNumberFormat="1" applyFont="1" applyFill="1" applyBorder="1" applyAlignment="1">
      <alignment vertical="center"/>
    </xf>
    <xf numFmtId="164" fontId="170" fillId="33" borderId="23" xfId="0" applyNumberFormat="1" applyFont="1" applyFill="1" applyBorder="1" applyAlignment="1">
      <alignment vertical="center" wrapText="1"/>
    </xf>
    <xf numFmtId="164" fontId="169" fillId="0" borderId="19" xfId="0" applyNumberFormat="1" applyFont="1" applyBorder="1" applyAlignment="1">
      <alignment/>
    </xf>
    <xf numFmtId="164" fontId="117" fillId="39" borderId="11" xfId="0" applyNumberFormat="1" applyFont="1" applyFill="1" applyBorder="1" applyAlignment="1">
      <alignment horizontal="center" vertical="center" wrapText="1"/>
    </xf>
    <xf numFmtId="172" fontId="170" fillId="0" borderId="11" xfId="0" applyNumberFormat="1" applyFont="1" applyBorder="1" applyAlignment="1">
      <alignment horizontal="center" vertical="center"/>
    </xf>
    <xf numFmtId="3" fontId="169" fillId="0" borderId="13" xfId="0" applyNumberFormat="1" applyFont="1" applyBorder="1" applyAlignment="1">
      <alignment/>
    </xf>
    <xf numFmtId="3" fontId="169" fillId="0" borderId="11" xfId="0" applyNumberFormat="1" applyFont="1" applyBorder="1" applyAlignment="1">
      <alignment/>
    </xf>
    <xf numFmtId="3" fontId="169" fillId="0" borderId="19" xfId="0" applyNumberFormat="1" applyFont="1" applyBorder="1" applyAlignment="1">
      <alignment/>
    </xf>
    <xf numFmtId="3" fontId="0" fillId="0" borderId="0" xfId="0" applyNumberFormat="1" applyFont="1" applyAlignment="1">
      <alignment/>
    </xf>
    <xf numFmtId="164" fontId="170" fillId="40" borderId="11" xfId="0" applyNumberFormat="1" applyFont="1" applyFill="1" applyBorder="1" applyAlignment="1">
      <alignment vertical="center" wrapText="1"/>
    </xf>
    <xf numFmtId="164" fontId="170" fillId="40" borderId="23" xfId="0" applyNumberFormat="1" applyFont="1" applyFill="1" applyBorder="1" applyAlignment="1">
      <alignment vertical="center" wrapText="1"/>
    </xf>
    <xf numFmtId="164" fontId="170" fillId="34" borderId="11" xfId="0" applyNumberFormat="1" applyFont="1" applyFill="1" applyBorder="1" applyAlignment="1">
      <alignment horizontal="center" vertical="center"/>
    </xf>
    <xf numFmtId="164" fontId="170" fillId="0" borderId="23" xfId="0" applyNumberFormat="1" applyFont="1" applyBorder="1" applyAlignment="1">
      <alignment vertical="center" wrapText="1"/>
    </xf>
    <xf numFmtId="3" fontId="169" fillId="0" borderId="13" xfId="0" applyNumberFormat="1" applyFont="1" applyFill="1" applyBorder="1" applyAlignment="1">
      <alignment horizontal="center" wrapText="1"/>
    </xf>
    <xf numFmtId="3" fontId="169" fillId="0" borderId="11" xfId="0" applyNumberFormat="1" applyFont="1" applyFill="1" applyBorder="1" applyAlignment="1">
      <alignment horizontal="center" wrapText="1"/>
    </xf>
    <xf numFmtId="3" fontId="169" fillId="0" borderId="19" xfId="0" applyNumberFormat="1" applyFont="1" applyFill="1" applyBorder="1" applyAlignment="1">
      <alignment horizontal="center" wrapText="1"/>
    </xf>
    <xf numFmtId="175" fontId="169" fillId="0" borderId="13" xfId="0" applyNumberFormat="1" applyFont="1" applyBorder="1" applyAlignment="1">
      <alignment/>
    </xf>
    <xf numFmtId="164" fontId="115" fillId="33" borderId="23" xfId="0" applyNumberFormat="1" applyFont="1" applyFill="1" applyBorder="1" applyAlignment="1">
      <alignment horizontal="left" vertical="center" wrapText="1"/>
    </xf>
    <xf numFmtId="164" fontId="115" fillId="33" borderId="25" xfId="0" applyNumberFormat="1" applyFont="1" applyFill="1" applyBorder="1" applyAlignment="1">
      <alignment horizontal="left" vertical="center" wrapText="1"/>
    </xf>
    <xf numFmtId="164" fontId="170" fillId="40" borderId="11" xfId="0" applyNumberFormat="1" applyFont="1" applyFill="1" applyBorder="1" applyAlignment="1">
      <alignment vertical="center"/>
    </xf>
    <xf numFmtId="164" fontId="170" fillId="40" borderId="11" xfId="0" applyNumberFormat="1" applyFont="1" applyFill="1" applyBorder="1" applyAlignment="1">
      <alignment horizontal="center" vertical="center"/>
    </xf>
    <xf numFmtId="164" fontId="169" fillId="0" borderId="11" xfId="0" applyNumberFormat="1"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9" xfId="0" applyFont="1" applyBorder="1" applyAlignment="1">
      <alignment/>
    </xf>
    <xf numFmtId="164" fontId="120" fillId="0" borderId="11" xfId="0" applyNumberFormat="1" applyFont="1" applyBorder="1" applyAlignment="1">
      <alignment vertical="top" wrapText="1"/>
    </xf>
    <xf numFmtId="164" fontId="115" fillId="0" borderId="11" xfId="0" applyNumberFormat="1" applyFont="1" applyFill="1" applyBorder="1" applyAlignment="1">
      <alignment horizontal="center" vertical="center" wrapText="1"/>
    </xf>
    <xf numFmtId="164" fontId="0" fillId="0" borderId="13" xfId="0" applyNumberFormat="1" applyFont="1" applyBorder="1" applyAlignment="1">
      <alignment/>
    </xf>
    <xf numFmtId="164" fontId="117" fillId="41" borderId="11" xfId="42" applyNumberFormat="1" applyFont="1" applyFill="1" applyBorder="1" applyAlignment="1">
      <alignment horizontal="center" vertical="center" wrapText="1"/>
    </xf>
    <xf numFmtId="164" fontId="117" fillId="41" borderId="16" xfId="42" applyNumberFormat="1" applyFont="1" applyFill="1" applyBorder="1" applyAlignment="1">
      <alignment horizontal="center" vertical="center" wrapText="1"/>
    </xf>
    <xf numFmtId="164" fontId="117" fillId="41" borderId="23" xfId="42" applyNumberFormat="1" applyFont="1" applyFill="1" applyBorder="1" applyAlignment="1">
      <alignment horizontal="center" vertical="center" wrapText="1"/>
    </xf>
    <xf numFmtId="0" fontId="171" fillId="0" borderId="15" xfId="0" applyFont="1" applyBorder="1" applyAlignment="1">
      <alignment/>
    </xf>
    <xf numFmtId="0" fontId="171" fillId="0" borderId="17" xfId="0" applyFont="1" applyBorder="1" applyAlignment="1">
      <alignment/>
    </xf>
    <xf numFmtId="0" fontId="171" fillId="0" borderId="22" xfId="0" applyFont="1" applyBorder="1" applyAlignment="1">
      <alignment/>
    </xf>
    <xf numFmtId="0" fontId="0" fillId="0" borderId="0" xfId="0" applyFont="1" applyAlignment="1">
      <alignment horizontal="center"/>
    </xf>
    <xf numFmtId="0" fontId="15" fillId="42" borderId="0" xfId="78" applyFont="1" applyFill="1" applyBorder="1" applyAlignment="1">
      <alignment/>
      <protection/>
    </xf>
    <xf numFmtId="0" fontId="15" fillId="42" borderId="0" xfId="78" applyFont="1" applyFill="1" applyBorder="1" applyAlignment="1">
      <alignment horizontal="centerContinuous"/>
      <protection/>
    </xf>
    <xf numFmtId="0" fontId="15" fillId="42" borderId="0" xfId="78" applyFont="1" applyFill="1">
      <alignment/>
      <protection/>
    </xf>
    <xf numFmtId="0" fontId="16" fillId="42" borderId="0" xfId="67" applyFont="1" applyFill="1">
      <alignment/>
      <protection/>
    </xf>
    <xf numFmtId="0" fontId="15" fillId="42" borderId="0" xfId="78" applyFont="1" applyFill="1" applyBorder="1" applyAlignment="1">
      <alignment horizontal="right"/>
      <protection/>
    </xf>
    <xf numFmtId="0" fontId="17" fillId="42" borderId="0" xfId="78" applyFont="1" applyFill="1" applyBorder="1" applyAlignment="1">
      <alignment horizontal="left"/>
      <protection/>
    </xf>
    <xf numFmtId="15" fontId="17" fillId="34" borderId="0" xfId="67" applyNumberFormat="1" applyFont="1" applyFill="1" applyBorder="1" applyAlignment="1">
      <alignment horizontal="left"/>
      <protection/>
    </xf>
    <xf numFmtId="0" fontId="10" fillId="42" borderId="0" xfId="78" applyFont="1" applyFill="1">
      <alignment/>
      <protection/>
    </xf>
    <xf numFmtId="0" fontId="10" fillId="42" borderId="0" xfId="67" applyFont="1" applyFill="1">
      <alignment/>
      <protection/>
    </xf>
    <xf numFmtId="3" fontId="10" fillId="42" borderId="0" xfId="78" applyNumberFormat="1" applyFont="1" applyFill="1" applyAlignment="1">
      <alignment horizontal="center"/>
      <protection/>
    </xf>
    <xf numFmtId="0" fontId="10" fillId="42" borderId="0" xfId="78" applyFont="1" applyFill="1" applyBorder="1">
      <alignment/>
      <protection/>
    </xf>
    <xf numFmtId="0" fontId="9" fillId="42" borderId="0" xfId="67" applyFont="1" applyFill="1">
      <alignment/>
      <protection/>
    </xf>
    <xf numFmtId="0" fontId="18" fillId="42" borderId="0" xfId="78" applyFont="1" applyFill="1" applyBorder="1" applyAlignment="1">
      <alignment horizontal="left"/>
      <protection/>
    </xf>
    <xf numFmtId="0" fontId="19" fillId="42" borderId="0" xfId="78" applyFont="1" applyFill="1" applyBorder="1" applyAlignment="1">
      <alignment horizontal="left"/>
      <protection/>
    </xf>
    <xf numFmtId="0" fontId="20" fillId="42" borderId="0" xfId="78" applyFont="1" applyFill="1" applyBorder="1" applyAlignment="1">
      <alignment horizontal="left"/>
      <protection/>
    </xf>
    <xf numFmtId="3" fontId="19" fillId="42" borderId="0" xfId="78" applyNumberFormat="1" applyFont="1" applyFill="1" applyAlignment="1">
      <alignment horizontal="left"/>
      <protection/>
    </xf>
    <xf numFmtId="0" fontId="10" fillId="42" borderId="0" xfId="78" applyFont="1" applyFill="1" applyBorder="1" applyAlignment="1">
      <alignment horizontal="left"/>
      <protection/>
    </xf>
    <xf numFmtId="0" fontId="19" fillId="42" borderId="0" xfId="78" applyFont="1" applyFill="1" applyBorder="1">
      <alignment/>
      <protection/>
    </xf>
    <xf numFmtId="0" fontId="18" fillId="42" borderId="0" xfId="78" applyFont="1" applyFill="1" applyBorder="1" applyAlignment="1">
      <alignment horizontal="centerContinuous"/>
      <protection/>
    </xf>
    <xf numFmtId="0" fontId="16" fillId="42" borderId="0" xfId="78" applyFont="1" applyFill="1" applyBorder="1" applyAlignment="1">
      <alignment horizontal="left"/>
      <protection/>
    </xf>
    <xf numFmtId="0" fontId="10" fillId="34" borderId="0" xfId="78" applyFont="1" applyFill="1" applyBorder="1" applyAlignment="1">
      <alignment horizontal="left"/>
      <protection/>
    </xf>
    <xf numFmtId="0" fontId="10" fillId="34" borderId="0" xfId="78" applyFont="1" applyFill="1" applyBorder="1" applyAlignment="1">
      <alignment horizontal="right"/>
      <protection/>
    </xf>
    <xf numFmtId="0" fontId="9" fillId="42" borderId="0" xfId="78" applyFont="1" applyFill="1" applyBorder="1" applyAlignment="1">
      <alignment horizontal="centerContinuous"/>
      <protection/>
    </xf>
    <xf numFmtId="4" fontId="10" fillId="42" borderId="0" xfId="78" applyNumberFormat="1" applyFont="1" applyFill="1" applyBorder="1" applyAlignment="1">
      <alignment horizontal="left"/>
      <protection/>
    </xf>
    <xf numFmtId="0" fontId="10" fillId="42" borderId="11" xfId="78" applyFont="1" applyFill="1" applyBorder="1" applyAlignment="1">
      <alignment horizontal="center" vertical="center" wrapText="1"/>
      <protection/>
    </xf>
    <xf numFmtId="3" fontId="10" fillId="42" borderId="11" xfId="78" applyNumberFormat="1" applyFont="1" applyFill="1" applyBorder="1" applyAlignment="1">
      <alignment horizontal="center" vertical="center" wrapText="1"/>
      <protection/>
    </xf>
    <xf numFmtId="0" fontId="7" fillId="42" borderId="11" xfId="78" applyFont="1" applyFill="1" applyBorder="1" applyAlignment="1">
      <alignment horizontal="center" vertical="center" wrapText="1"/>
      <protection/>
    </xf>
    <xf numFmtId="14" fontId="5" fillId="42" borderId="11" xfId="78" applyNumberFormat="1" applyFont="1" applyFill="1" applyBorder="1" applyAlignment="1">
      <alignment horizontal="center" vertical="center" wrapText="1"/>
      <protection/>
    </xf>
    <xf numFmtId="0" fontId="5" fillId="42" borderId="11" xfId="78" applyFont="1" applyFill="1" applyBorder="1" applyAlignment="1">
      <alignment horizontal="center" vertical="center" wrapText="1"/>
      <protection/>
    </xf>
    <xf numFmtId="0" fontId="22" fillId="42" borderId="11" xfId="78" applyFont="1" applyFill="1" applyBorder="1" applyAlignment="1">
      <alignment horizontal="center" vertical="center" wrapText="1"/>
      <protection/>
    </xf>
    <xf numFmtId="0" fontId="6" fillId="42" borderId="11" xfId="78" applyFont="1" applyFill="1" applyBorder="1" applyAlignment="1">
      <alignment horizontal="center" vertical="center" wrapText="1"/>
      <protection/>
    </xf>
    <xf numFmtId="3" fontId="5" fillId="42" borderId="11" xfId="78" applyNumberFormat="1" applyFont="1" applyFill="1" applyBorder="1" applyAlignment="1">
      <alignment horizontal="center" vertical="center" wrapText="1"/>
      <protection/>
    </xf>
    <xf numFmtId="0" fontId="4" fillId="42" borderId="11" xfId="78" applyFont="1" applyFill="1" applyBorder="1" applyAlignment="1" quotePrefix="1">
      <alignment horizontal="center" vertical="center"/>
      <protection/>
    </xf>
    <xf numFmtId="0" fontId="4" fillId="42" borderId="11" xfId="78" applyFont="1" applyFill="1" applyBorder="1" applyAlignment="1">
      <alignment horizontal="center" vertical="center" wrapText="1"/>
      <protection/>
    </xf>
    <xf numFmtId="0" fontId="4" fillId="42" borderId="11" xfId="78" applyFont="1" applyFill="1" applyBorder="1" applyAlignment="1">
      <alignment horizontal="center" vertical="center"/>
      <protection/>
    </xf>
    <xf numFmtId="3" fontId="4" fillId="42" borderId="11" xfId="78" applyNumberFormat="1" applyFont="1" applyFill="1" applyBorder="1" applyAlignment="1">
      <alignment horizontal="center" vertical="center"/>
      <protection/>
    </xf>
    <xf numFmtId="0" fontId="23" fillId="42" borderId="11" xfId="78" applyFont="1" applyFill="1" applyBorder="1" applyAlignment="1">
      <alignment horizontal="center" vertical="center"/>
      <protection/>
    </xf>
    <xf numFmtId="0" fontId="23" fillId="42" borderId="11" xfId="78" applyFont="1" applyFill="1" applyBorder="1" applyAlignment="1">
      <alignment horizontal="left" vertical="center" wrapText="1"/>
      <protection/>
    </xf>
    <xf numFmtId="0" fontId="23" fillId="42" borderId="11" xfId="78" applyFont="1" applyFill="1" applyBorder="1" applyAlignment="1">
      <alignment vertical="center" wrapText="1"/>
      <protection/>
    </xf>
    <xf numFmtId="0" fontId="23" fillId="42" borderId="11" xfId="78" applyFont="1" applyFill="1" applyBorder="1" applyAlignment="1" quotePrefix="1">
      <alignment horizontal="center" vertical="center"/>
      <protection/>
    </xf>
    <xf numFmtId="0" fontId="23" fillId="42" borderId="11" xfId="78" applyFont="1" applyFill="1" applyBorder="1" applyAlignment="1">
      <alignment horizontal="center" vertical="center" wrapText="1"/>
      <protection/>
    </xf>
    <xf numFmtId="3" fontId="23" fillId="42" borderId="11" xfId="78" applyNumberFormat="1" applyFont="1" applyFill="1" applyBorder="1" applyAlignment="1">
      <alignment horizontal="right" vertical="center"/>
      <protection/>
    </xf>
    <xf numFmtId="3" fontId="4" fillId="42" borderId="26" xfId="78" applyNumberFormat="1" applyFont="1" applyFill="1" applyBorder="1" applyAlignment="1">
      <alignment horizontal="center" vertical="center"/>
      <protection/>
    </xf>
    <xf numFmtId="3" fontId="4" fillId="42" borderId="23" xfId="78" applyNumberFormat="1" applyFont="1" applyFill="1" applyBorder="1" applyAlignment="1">
      <alignment horizontal="center" vertical="center"/>
      <protection/>
    </xf>
    <xf numFmtId="0" fontId="0" fillId="34" borderId="27" xfId="0" applyFill="1" applyBorder="1" applyAlignment="1">
      <alignment wrapText="1"/>
    </xf>
    <xf numFmtId="0" fontId="23" fillId="42" borderId="11" xfId="76" applyFont="1" applyFill="1" applyBorder="1" applyAlignment="1">
      <alignment horizontal="center" vertical="center" wrapText="1"/>
      <protection/>
    </xf>
    <xf numFmtId="0" fontId="23" fillId="42" borderId="11" xfId="76" applyFont="1" applyFill="1" applyBorder="1" applyAlignment="1">
      <alignment vertical="center" wrapText="1"/>
      <protection/>
    </xf>
    <xf numFmtId="0" fontId="24" fillId="42" borderId="26" xfId="0" applyFont="1" applyFill="1" applyBorder="1" applyAlignment="1">
      <alignment vertical="center" wrapText="1"/>
    </xf>
    <xf numFmtId="0" fontId="24" fillId="42" borderId="23" xfId="0" applyFont="1" applyFill="1" applyBorder="1" applyAlignment="1">
      <alignment vertical="center" wrapText="1"/>
    </xf>
    <xf numFmtId="0" fontId="0" fillId="34" borderId="28" xfId="0" applyFill="1" applyBorder="1" applyAlignment="1">
      <alignment/>
    </xf>
    <xf numFmtId="0" fontId="24" fillId="42" borderId="11" xfId="0" applyFont="1" applyFill="1" applyBorder="1" applyAlignment="1">
      <alignment vertical="center" wrapText="1"/>
    </xf>
    <xf numFmtId="0" fontId="23" fillId="42" borderId="11" xfId="0" applyFont="1" applyFill="1" applyBorder="1" applyAlignment="1">
      <alignment vertical="center" wrapText="1"/>
    </xf>
    <xf numFmtId="0" fontId="25" fillId="42" borderId="11" xfId="0" applyFont="1" applyFill="1" applyBorder="1" applyAlignment="1">
      <alignment vertical="center" wrapText="1"/>
    </xf>
    <xf numFmtId="0" fontId="25" fillId="42" borderId="11" xfId="76" applyFont="1" applyFill="1" applyBorder="1" applyAlignment="1">
      <alignment horizontal="center" vertical="center" wrapText="1"/>
      <protection/>
    </xf>
    <xf numFmtId="0" fontId="25" fillId="42" borderId="11" xfId="78" applyFont="1" applyFill="1" applyBorder="1" applyAlignment="1" quotePrefix="1">
      <alignment horizontal="center" vertical="center"/>
      <protection/>
    </xf>
    <xf numFmtId="3" fontId="25" fillId="42" borderId="11" xfId="0" applyNumberFormat="1" applyFont="1" applyFill="1" applyBorder="1" applyAlignment="1">
      <alignment horizontal="right" vertical="center" wrapText="1"/>
    </xf>
    <xf numFmtId="0" fontId="24" fillId="42" borderId="11" xfId="0" applyFont="1" applyFill="1" applyBorder="1" applyAlignment="1">
      <alignment vertical="center" wrapText="1"/>
    </xf>
    <xf numFmtId="0" fontId="18" fillId="42" borderId="0" xfId="78" applyFont="1" applyFill="1" applyBorder="1">
      <alignment/>
      <protection/>
    </xf>
    <xf numFmtId="37" fontId="10" fillId="42" borderId="0" xfId="78" applyNumberFormat="1" applyFont="1" applyFill="1" applyBorder="1">
      <alignment/>
      <protection/>
    </xf>
    <xf numFmtId="4" fontId="10" fillId="42" borderId="0" xfId="78" applyNumberFormat="1" applyFont="1" applyFill="1">
      <alignment/>
      <protection/>
    </xf>
    <xf numFmtId="0" fontId="26" fillId="42" borderId="0" xfId="78" applyFont="1" applyFill="1" applyBorder="1" applyAlignment="1">
      <alignment horizontal="right" vertical="top"/>
      <protection/>
    </xf>
    <xf numFmtId="0" fontId="10" fillId="33" borderId="0" xfId="78" applyFont="1" applyFill="1" applyBorder="1">
      <alignment/>
      <protection/>
    </xf>
    <xf numFmtId="15" fontId="10" fillId="33" borderId="0" xfId="78" applyNumberFormat="1" applyFont="1" applyFill="1" applyBorder="1" applyAlignment="1">
      <alignment horizontal="right"/>
      <protection/>
    </xf>
    <xf numFmtId="0" fontId="10" fillId="34" borderId="29" xfId="78" applyFont="1" applyFill="1" applyBorder="1">
      <alignment/>
      <protection/>
    </xf>
    <xf numFmtId="0" fontId="10" fillId="42" borderId="29" xfId="78" applyFont="1" applyFill="1" applyBorder="1" applyAlignment="1">
      <alignment horizontal="left"/>
      <protection/>
    </xf>
    <xf numFmtId="0" fontId="7" fillId="42" borderId="0" xfId="78" applyFont="1" applyFill="1">
      <alignment/>
      <protection/>
    </xf>
    <xf numFmtId="0" fontId="7" fillId="42" borderId="0" xfId="78" applyFont="1" applyFill="1" applyBorder="1" applyAlignment="1">
      <alignment horizontal="center"/>
      <protection/>
    </xf>
    <xf numFmtId="0" fontId="7" fillId="42" borderId="0" xfId="78" applyFont="1" applyFill="1" applyBorder="1" applyAlignment="1">
      <alignment horizontal="left"/>
      <protection/>
    </xf>
    <xf numFmtId="0" fontId="7" fillId="42" borderId="0" xfId="67" applyFont="1" applyFill="1">
      <alignment/>
      <protection/>
    </xf>
    <xf numFmtId="3" fontId="7" fillId="42" borderId="0" xfId="67" applyNumberFormat="1" applyFont="1" applyFill="1" applyAlignment="1">
      <alignment horizontal="center"/>
      <protection/>
    </xf>
    <xf numFmtId="0" fontId="18" fillId="42" borderId="0" xfId="78" applyFont="1" applyFill="1">
      <alignment/>
      <protection/>
    </xf>
    <xf numFmtId="0" fontId="10" fillId="42" borderId="0" xfId="78" applyFont="1" applyFill="1" applyBorder="1" applyAlignment="1">
      <alignment horizontal="center"/>
      <protection/>
    </xf>
    <xf numFmtId="3" fontId="10" fillId="42" borderId="0" xfId="67" applyNumberFormat="1" applyFont="1" applyFill="1" applyBorder="1" applyAlignment="1">
      <alignment horizontal="center"/>
      <protection/>
    </xf>
    <xf numFmtId="0" fontId="10" fillId="42" borderId="0" xfId="67" applyFont="1" applyFill="1" applyAlignment="1">
      <alignment vertical="center"/>
      <protection/>
    </xf>
    <xf numFmtId="0" fontId="10" fillId="42" borderId="0" xfId="78" applyFont="1" applyFill="1" applyBorder="1" applyAlignment="1">
      <alignment vertical="center"/>
      <protection/>
    </xf>
    <xf numFmtId="0" fontId="10" fillId="42" borderId="30" xfId="78" applyFont="1" applyFill="1" applyBorder="1" applyAlignment="1">
      <alignment vertical="center"/>
      <protection/>
    </xf>
    <xf numFmtId="0" fontId="10" fillId="42" borderId="31" xfId="67" applyFont="1" applyFill="1" applyBorder="1" applyAlignment="1">
      <alignment/>
      <protection/>
    </xf>
    <xf numFmtId="0" fontId="10" fillId="42" borderId="31" xfId="78" applyFont="1" applyFill="1" applyBorder="1" applyAlignment="1">
      <alignment vertical="center"/>
      <protection/>
    </xf>
    <xf numFmtId="0" fontId="10" fillId="42" borderId="32" xfId="78" applyFont="1" applyFill="1" applyBorder="1" applyAlignment="1">
      <alignment vertical="center"/>
      <protection/>
    </xf>
    <xf numFmtId="0" fontId="10" fillId="42" borderId="33" xfId="78" applyFont="1" applyFill="1" applyBorder="1" applyAlignment="1">
      <alignment vertical="center"/>
      <protection/>
    </xf>
    <xf numFmtId="0" fontId="10" fillId="42" borderId="34" xfId="78" applyFont="1" applyFill="1" applyBorder="1" applyAlignment="1">
      <alignment vertical="center"/>
      <protection/>
    </xf>
    <xf numFmtId="0" fontId="10" fillId="42" borderId="33" xfId="67" applyFont="1" applyFill="1" applyBorder="1" applyAlignment="1">
      <alignment/>
      <protection/>
    </xf>
    <xf numFmtId="0" fontId="10" fillId="42" borderId="35" xfId="67" applyFont="1" applyFill="1" applyBorder="1" applyAlignment="1">
      <alignment/>
      <protection/>
    </xf>
    <xf numFmtId="0" fontId="5" fillId="42" borderId="33" xfId="78" applyFont="1" applyFill="1" applyBorder="1" applyAlignment="1">
      <alignment vertical="top" wrapText="1"/>
      <protection/>
    </xf>
    <xf numFmtId="0" fontId="5" fillId="42" borderId="34" xfId="78" applyFont="1" applyFill="1" applyBorder="1" applyAlignment="1">
      <alignment vertical="top" wrapText="1"/>
      <protection/>
    </xf>
    <xf numFmtId="0" fontId="5" fillId="42" borderId="0" xfId="78" applyFont="1" applyFill="1" applyBorder="1" applyAlignment="1">
      <alignment vertical="top" wrapText="1"/>
      <protection/>
    </xf>
    <xf numFmtId="0" fontId="5" fillId="42" borderId="36" xfId="78" applyFont="1" applyFill="1" applyBorder="1" applyAlignment="1">
      <alignment/>
      <protection/>
    </xf>
    <xf numFmtId="0" fontId="5" fillId="42" borderId="0" xfId="78" applyFont="1" applyFill="1" applyBorder="1" applyAlignment="1">
      <alignment/>
      <protection/>
    </xf>
    <xf numFmtId="0" fontId="7" fillId="42" borderId="37" xfId="78" applyFont="1" applyFill="1" applyBorder="1" applyAlignment="1">
      <alignment vertical="center"/>
      <protection/>
    </xf>
    <xf numFmtId="0" fontId="7" fillId="42" borderId="38" xfId="78" applyFont="1" applyFill="1" applyBorder="1" applyAlignment="1">
      <alignment vertical="center"/>
      <protection/>
    </xf>
    <xf numFmtId="0" fontId="7" fillId="42" borderId="36" xfId="78" applyFont="1" applyFill="1" applyBorder="1">
      <alignment/>
      <protection/>
    </xf>
    <xf numFmtId="3" fontId="7" fillId="42" borderId="39" xfId="78" applyNumberFormat="1" applyFont="1" applyFill="1" applyBorder="1" applyAlignment="1">
      <alignment horizontal="center"/>
      <protection/>
    </xf>
    <xf numFmtId="3" fontId="7" fillId="42" borderId="0" xfId="78" applyNumberFormat="1" applyFont="1" applyFill="1" applyBorder="1" applyAlignment="1">
      <alignment horizontal="center"/>
      <protection/>
    </xf>
    <xf numFmtId="0" fontId="5" fillId="42" borderId="36" xfId="78" applyFont="1" applyFill="1" applyBorder="1" applyAlignment="1">
      <alignment vertical="center"/>
      <protection/>
    </xf>
    <xf numFmtId="0" fontId="5" fillId="42" borderId="0" xfId="78" applyFont="1" applyFill="1" applyBorder="1" applyAlignment="1">
      <alignment vertical="center"/>
      <protection/>
    </xf>
    <xf numFmtId="0" fontId="7" fillId="42" borderId="36" xfId="78" applyFont="1" applyFill="1" applyBorder="1" applyAlignment="1">
      <alignment horizontal="left" vertical="center"/>
      <protection/>
    </xf>
    <xf numFmtId="3" fontId="7" fillId="42" borderId="39" xfId="78" applyNumberFormat="1" applyFont="1" applyFill="1" applyBorder="1" applyAlignment="1">
      <alignment horizontal="center" vertical="center"/>
      <protection/>
    </xf>
    <xf numFmtId="0" fontId="7" fillId="42" borderId="36" xfId="78" applyFont="1" applyFill="1" applyBorder="1" applyAlignment="1">
      <alignment vertical="center"/>
      <protection/>
    </xf>
    <xf numFmtId="3" fontId="7" fillId="42" borderId="0" xfId="78" applyNumberFormat="1" applyFont="1" applyFill="1" applyBorder="1" applyAlignment="1">
      <alignment horizontal="center" vertical="center"/>
      <protection/>
    </xf>
    <xf numFmtId="37" fontId="7" fillId="42" borderId="39" xfId="78" applyNumberFormat="1" applyFont="1" applyFill="1" applyBorder="1" applyAlignment="1">
      <alignment horizontal="center" vertical="center"/>
      <protection/>
    </xf>
    <xf numFmtId="3" fontId="7" fillId="42" borderId="38" xfId="78" applyNumberFormat="1" applyFont="1" applyFill="1" applyBorder="1" applyAlignment="1">
      <alignment horizontal="center" vertical="center"/>
      <protection/>
    </xf>
    <xf numFmtId="3" fontId="7" fillId="42" borderId="40" xfId="78" applyNumberFormat="1" applyFont="1" applyFill="1" applyBorder="1" applyAlignment="1">
      <alignment horizontal="center" vertical="center"/>
      <protection/>
    </xf>
    <xf numFmtId="0" fontId="5" fillId="42" borderId="41" xfId="78" applyFont="1" applyFill="1" applyBorder="1" applyAlignment="1">
      <alignment vertical="center"/>
      <protection/>
    </xf>
    <xf numFmtId="0" fontId="5" fillId="42" borderId="42" xfId="78" applyFont="1" applyFill="1" applyBorder="1" applyAlignment="1">
      <alignment vertical="center"/>
      <protection/>
    </xf>
    <xf numFmtId="3" fontId="10" fillId="42" borderId="42" xfId="78" applyNumberFormat="1" applyFont="1" applyFill="1" applyBorder="1" applyAlignment="1">
      <alignment horizontal="center" vertical="center"/>
      <protection/>
    </xf>
    <xf numFmtId="3" fontId="10" fillId="42" borderId="43" xfId="78" applyNumberFormat="1" applyFont="1" applyFill="1" applyBorder="1" applyAlignment="1">
      <alignment horizontal="center" vertical="center"/>
      <protection/>
    </xf>
    <xf numFmtId="0" fontId="10" fillId="42" borderId="43" xfId="78" applyFont="1" applyFill="1" applyBorder="1" applyAlignment="1">
      <alignment vertical="center"/>
      <protection/>
    </xf>
    <xf numFmtId="0" fontId="10" fillId="42" borderId="41" xfId="78" applyFont="1" applyFill="1" applyBorder="1" applyAlignment="1">
      <alignment vertical="center"/>
      <protection/>
    </xf>
    <xf numFmtId="3" fontId="10" fillId="42" borderId="0" xfId="78" applyNumberFormat="1" applyFont="1" applyFill="1" applyBorder="1" applyAlignment="1">
      <alignment horizontal="center" vertical="center"/>
      <protection/>
    </xf>
    <xf numFmtId="0" fontId="172" fillId="0" borderId="0" xfId="0" applyFont="1" applyAlignment="1">
      <alignment horizontal="center" vertical="center"/>
    </xf>
    <xf numFmtId="0" fontId="173" fillId="0" borderId="44" xfId="0" applyFont="1" applyBorder="1" applyAlignment="1">
      <alignment horizontal="center" vertical="center" wrapText="1"/>
    </xf>
    <xf numFmtId="0" fontId="173" fillId="0" borderId="45" xfId="0" applyFont="1" applyBorder="1" applyAlignment="1">
      <alignment horizontal="center" vertical="center" wrapText="1"/>
    </xf>
    <xf numFmtId="0" fontId="173" fillId="0" borderId="4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right" vertical="center" wrapText="1"/>
    </xf>
    <xf numFmtId="0" fontId="0" fillId="0" borderId="19" xfId="0" applyFont="1" applyBorder="1" applyAlignment="1">
      <alignment horizontal="left" vertical="center" wrapText="1"/>
    </xf>
    <xf numFmtId="0" fontId="0" fillId="0" borderId="11" xfId="0" applyFont="1" applyBorder="1" applyAlignment="1">
      <alignment vertical="center" wrapText="1"/>
    </xf>
    <xf numFmtId="0" fontId="0" fillId="0" borderId="19" xfId="0" applyBorder="1" applyAlignment="1">
      <alignment horizontal="left" vertical="top" wrapText="1"/>
    </xf>
    <xf numFmtId="0" fontId="0" fillId="0" borderId="13" xfId="0" applyFont="1" applyBorder="1" applyAlignment="1">
      <alignment horizontal="center" vertical="center" wrapText="1"/>
    </xf>
    <xf numFmtId="0" fontId="0" fillId="0" borderId="13" xfId="0" applyBorder="1" applyAlignment="1">
      <alignment/>
    </xf>
    <xf numFmtId="0" fontId="0" fillId="0" borderId="11" xfId="0" applyBorder="1" applyAlignment="1">
      <alignment/>
    </xf>
    <xf numFmtId="0" fontId="0" fillId="0" borderId="19" xfId="0" applyBorder="1" applyAlignment="1">
      <alignment/>
    </xf>
    <xf numFmtId="0" fontId="0" fillId="0" borderId="11" xfId="0" applyBorder="1" applyAlignment="1">
      <alignment wrapText="1"/>
    </xf>
    <xf numFmtId="0" fontId="0" fillId="0" borderId="12" xfId="0" applyBorder="1" applyAlignment="1">
      <alignment/>
    </xf>
    <xf numFmtId="0" fontId="0" fillId="0" borderId="16" xfId="0" applyBorder="1" applyAlignment="1">
      <alignment/>
    </xf>
    <xf numFmtId="0" fontId="0" fillId="0" borderId="47"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174" fillId="0" borderId="0" xfId="0" applyFont="1" applyAlignment="1">
      <alignment/>
    </xf>
    <xf numFmtId="0" fontId="175" fillId="0" borderId="0" xfId="0" applyFont="1" applyAlignment="1">
      <alignment/>
    </xf>
    <xf numFmtId="0" fontId="0" fillId="0" borderId="0" xfId="0" applyAlignment="1">
      <alignment wrapText="1"/>
    </xf>
    <xf numFmtId="43" fontId="0" fillId="0" borderId="0" xfId="50" applyFont="1" applyAlignment="1">
      <alignment/>
    </xf>
    <xf numFmtId="0" fontId="0" fillId="0" borderId="48" xfId="0" applyBorder="1" applyAlignment="1">
      <alignment/>
    </xf>
    <xf numFmtId="0" fontId="33" fillId="12" borderId="13" xfId="0" applyFont="1" applyFill="1" applyBorder="1" applyAlignment="1">
      <alignment wrapText="1"/>
    </xf>
    <xf numFmtId="43" fontId="33" fillId="12" borderId="11" xfId="50" applyFont="1" applyFill="1" applyBorder="1" applyAlignment="1">
      <alignment/>
    </xf>
    <xf numFmtId="43" fontId="33" fillId="12" borderId="19" xfId="50" applyFont="1" applyFill="1" applyBorder="1" applyAlignment="1">
      <alignment/>
    </xf>
    <xf numFmtId="0" fontId="2" fillId="0" borderId="13" xfId="0" applyFont="1" applyBorder="1" applyAlignment="1">
      <alignment wrapText="1"/>
    </xf>
    <xf numFmtId="43" fontId="0" fillId="0" borderId="11" xfId="50" applyFont="1" applyBorder="1" applyAlignment="1">
      <alignment/>
    </xf>
    <xf numFmtId="43" fontId="0" fillId="0" borderId="19" xfId="50" applyFont="1" applyBorder="1" applyAlignment="1">
      <alignment/>
    </xf>
    <xf numFmtId="0" fontId="2" fillId="12" borderId="49" xfId="0" applyFont="1" applyFill="1" applyBorder="1" applyAlignment="1">
      <alignment wrapText="1"/>
    </xf>
    <xf numFmtId="43" fontId="0" fillId="12" borderId="17" xfId="50" applyFont="1" applyFill="1" applyBorder="1" applyAlignment="1">
      <alignment/>
    </xf>
    <xf numFmtId="43" fontId="0" fillId="12" borderId="22" xfId="50" applyFont="1" applyFill="1" applyBorder="1" applyAlignment="1">
      <alignment/>
    </xf>
    <xf numFmtId="43" fontId="0" fillId="0" borderId="11" xfId="0" applyNumberFormat="1" applyBorder="1" applyAlignment="1">
      <alignment/>
    </xf>
    <xf numFmtId="0" fontId="12" fillId="0" borderId="44" xfId="0" applyFont="1" applyBorder="1" applyAlignment="1">
      <alignment vertical="top" wrapText="1"/>
    </xf>
    <xf numFmtId="0" fontId="12" fillId="0" borderId="45" xfId="0" applyFont="1" applyBorder="1" applyAlignment="1">
      <alignment vertical="top" wrapText="1"/>
    </xf>
    <xf numFmtId="0" fontId="12" fillId="0" borderId="46" xfId="0" applyFont="1" applyBorder="1" applyAlignment="1">
      <alignment vertical="top" wrapText="1"/>
    </xf>
    <xf numFmtId="164" fontId="0" fillId="0" borderId="44" xfId="0" applyNumberFormat="1" applyBorder="1" applyAlignment="1">
      <alignment/>
    </xf>
    <xf numFmtId="164" fontId="0" fillId="0" borderId="45" xfId="0" applyNumberFormat="1" applyBorder="1" applyAlignment="1">
      <alignment/>
    </xf>
    <xf numFmtId="164" fontId="0" fillId="0" borderId="46" xfId="0" applyNumberFormat="1" applyBorder="1" applyAlignment="1">
      <alignment/>
    </xf>
    <xf numFmtId="0" fontId="2" fillId="0" borderId="0" xfId="0" applyFont="1" applyAlignment="1">
      <alignment vertical="top"/>
    </xf>
    <xf numFmtId="0" fontId="0" fillId="0" borderId="0" xfId="0" applyAlignment="1">
      <alignment vertical="top"/>
    </xf>
    <xf numFmtId="0" fontId="35" fillId="0" borderId="0" xfId="0" applyFont="1" applyFill="1" applyBorder="1" applyAlignment="1">
      <alignment horizontal="center" vertical="top"/>
    </xf>
    <xf numFmtId="0" fontId="36" fillId="0" borderId="0" xfId="0" applyFont="1" applyFill="1" applyAlignment="1">
      <alignment vertical="top"/>
    </xf>
    <xf numFmtId="0" fontId="36" fillId="0" borderId="0" xfId="0" applyFont="1" applyAlignment="1">
      <alignment vertical="top"/>
    </xf>
    <xf numFmtId="0" fontId="37" fillId="0" borderId="0" xfId="0" applyFont="1" applyFill="1" applyBorder="1" applyAlignment="1">
      <alignment horizontal="center" vertical="top"/>
    </xf>
    <xf numFmtId="0" fontId="38" fillId="0" borderId="0" xfId="0" applyFont="1" applyFill="1" applyBorder="1" applyAlignment="1">
      <alignment horizontal="center" vertical="top"/>
    </xf>
    <xf numFmtId="0" fontId="176" fillId="0" borderId="0" xfId="0" applyFont="1" applyBorder="1" applyAlignment="1">
      <alignment horizontal="right" vertical="top" wrapText="1"/>
    </xf>
    <xf numFmtId="0" fontId="2" fillId="0" borderId="0" xfId="0" applyFont="1" applyFill="1" applyAlignment="1">
      <alignment vertical="top"/>
    </xf>
    <xf numFmtId="0" fontId="39" fillId="43" borderId="50" xfId="0" applyFont="1" applyFill="1" applyBorder="1" applyAlignment="1">
      <alignment horizontal="center" vertical="top"/>
    </xf>
    <xf numFmtId="0" fontId="39" fillId="43" borderId="51" xfId="0" applyFont="1" applyFill="1" applyBorder="1" applyAlignment="1">
      <alignment horizontal="center" vertical="top"/>
    </xf>
    <xf numFmtId="0" fontId="126" fillId="43" borderId="51" xfId="0" applyFont="1" applyFill="1" applyBorder="1" applyAlignment="1">
      <alignment horizontal="center" vertical="top"/>
    </xf>
    <xf numFmtId="0" fontId="127" fillId="43" borderId="51" xfId="0" applyFont="1" applyFill="1" applyBorder="1" applyAlignment="1">
      <alignment horizontal="center" vertical="top"/>
    </xf>
    <xf numFmtId="0" fontId="127" fillId="43" borderId="52" xfId="0" applyFont="1" applyFill="1" applyBorder="1" applyAlignment="1">
      <alignment horizontal="center" vertical="top"/>
    </xf>
    <xf numFmtId="0" fontId="12" fillId="0" borderId="0" xfId="0" applyFont="1" applyFill="1" applyAlignment="1">
      <alignment vertical="top"/>
    </xf>
    <xf numFmtId="0" fontId="12" fillId="0" borderId="0" xfId="0" applyFont="1" applyBorder="1" applyAlignment="1">
      <alignment horizontal="center" vertical="top"/>
    </xf>
    <xf numFmtId="0" fontId="12" fillId="0" borderId="0" xfId="0" applyFont="1" applyAlignment="1">
      <alignment horizontal="center" vertical="top"/>
    </xf>
    <xf numFmtId="0" fontId="12" fillId="0" borderId="0" xfId="0" applyFont="1" applyAlignment="1">
      <alignment vertical="top"/>
    </xf>
    <xf numFmtId="0" fontId="39" fillId="43" borderId="53" xfId="0" applyFont="1" applyFill="1" applyBorder="1" applyAlignment="1">
      <alignment horizontal="center" vertical="top"/>
    </xf>
    <xf numFmtId="0" fontId="39" fillId="43" borderId="54" xfId="0" applyFont="1" applyFill="1" applyBorder="1" applyAlignment="1">
      <alignment horizontal="center" vertical="top"/>
    </xf>
    <xf numFmtId="0" fontId="40" fillId="43" borderId="54" xfId="0" applyFont="1" applyFill="1" applyBorder="1" applyAlignment="1">
      <alignment horizontal="center" vertical="top"/>
    </xf>
    <xf numFmtId="0" fontId="39" fillId="43" borderId="55" xfId="0" applyFont="1" applyFill="1" applyBorder="1" applyAlignment="1">
      <alignment horizontal="center" vertical="top"/>
    </xf>
    <xf numFmtId="0" fontId="41" fillId="7" borderId="20" xfId="0" applyFont="1" applyFill="1" applyBorder="1" applyAlignment="1">
      <alignment horizontal="center" vertical="top"/>
    </xf>
    <xf numFmtId="176" fontId="42" fillId="7" borderId="21" xfId="0" applyNumberFormat="1" applyFont="1" applyFill="1" applyBorder="1" applyAlignment="1">
      <alignment horizontal="right" vertical="top"/>
    </xf>
    <xf numFmtId="0" fontId="42" fillId="7" borderId="24" xfId="0" applyFont="1" applyFill="1" applyBorder="1" applyAlignment="1">
      <alignment horizontal="center" vertical="top"/>
    </xf>
    <xf numFmtId="0" fontId="43" fillId="0" borderId="0" xfId="0" applyFont="1" applyFill="1" applyAlignment="1">
      <alignment/>
    </xf>
    <xf numFmtId="0" fontId="43" fillId="0" borderId="0" xfId="0" applyFont="1" applyBorder="1" applyAlignment="1">
      <alignment horizontal="center"/>
    </xf>
    <xf numFmtId="0" fontId="43" fillId="0" borderId="0" xfId="0" applyFont="1" applyAlignment="1">
      <alignment horizontal="center"/>
    </xf>
    <xf numFmtId="0" fontId="43" fillId="0" borderId="0" xfId="0" applyFont="1" applyAlignment="1">
      <alignment/>
    </xf>
    <xf numFmtId="0" fontId="44" fillId="40" borderId="12" xfId="0" applyFont="1" applyFill="1" applyBorder="1" applyAlignment="1">
      <alignment horizontal="center" vertical="top" wrapText="1"/>
    </xf>
    <xf numFmtId="0" fontId="42" fillId="40" borderId="56" xfId="0" applyFont="1" applyFill="1" applyBorder="1" applyAlignment="1">
      <alignment vertical="top" wrapText="1"/>
    </xf>
    <xf numFmtId="0" fontId="45" fillId="40" borderId="57" xfId="0" applyFont="1" applyFill="1" applyBorder="1" applyAlignment="1">
      <alignment vertical="top" wrapText="1"/>
    </xf>
    <xf numFmtId="3" fontId="42" fillId="40" borderId="58" xfId="0" applyNumberFormat="1" applyFont="1" applyFill="1" applyBorder="1" applyAlignment="1">
      <alignment vertical="top" wrapText="1"/>
    </xf>
    <xf numFmtId="0" fontId="42" fillId="40" borderId="16" xfId="0" applyFont="1" applyFill="1" applyBorder="1" applyAlignment="1">
      <alignment vertical="top" wrapText="1"/>
    </xf>
    <xf numFmtId="176" fontId="42" fillId="40" borderId="16" xfId="43" applyNumberFormat="1" applyFont="1" applyFill="1" applyBorder="1" applyAlignment="1">
      <alignment vertical="top" wrapText="1"/>
    </xf>
    <xf numFmtId="0" fontId="45" fillId="40" borderId="47" xfId="0" applyFont="1" applyFill="1" applyBorder="1" applyAlignment="1">
      <alignment horizontal="center" vertical="top" wrapText="1"/>
    </xf>
    <xf numFmtId="0" fontId="2" fillId="0" borderId="0" xfId="0" applyFont="1" applyAlignment="1">
      <alignment vertical="top" wrapText="1"/>
    </xf>
    <xf numFmtId="0" fontId="0" fillId="0" borderId="0" xfId="0" applyAlignment="1">
      <alignment vertical="top" wrapText="1"/>
    </xf>
    <xf numFmtId="0" fontId="43" fillId="44" borderId="44" xfId="0" applyFont="1" applyFill="1" applyBorder="1" applyAlignment="1">
      <alignment horizontal="center" vertical="top"/>
    </xf>
    <xf numFmtId="0" fontId="42" fillId="44" borderId="45" xfId="0" applyFont="1" applyFill="1" applyBorder="1" applyAlignment="1">
      <alignment vertical="top"/>
    </xf>
    <xf numFmtId="0" fontId="45" fillId="44" borderId="45" xfId="0" applyFont="1" applyFill="1" applyBorder="1" applyAlignment="1">
      <alignment vertical="top"/>
    </xf>
    <xf numFmtId="0" fontId="42" fillId="44" borderId="45" xfId="0" applyFont="1" applyFill="1" applyBorder="1" applyAlignment="1">
      <alignment horizontal="center" vertical="top"/>
    </xf>
    <xf numFmtId="0" fontId="45" fillId="44" borderId="45" xfId="0" applyFont="1" applyFill="1" applyBorder="1" applyAlignment="1">
      <alignment horizontal="center" vertical="top" wrapText="1"/>
    </xf>
    <xf numFmtId="0" fontId="43" fillId="44" borderId="45" xfId="0" applyFont="1" applyFill="1" applyBorder="1" applyAlignment="1">
      <alignment horizontal="center" vertical="top"/>
    </xf>
    <xf numFmtId="176" fontId="42" fillId="44" borderId="45" xfId="0" applyNumberFormat="1" applyFont="1" applyFill="1" applyBorder="1" applyAlignment="1">
      <alignment horizontal="right" vertical="top"/>
    </xf>
    <xf numFmtId="176" fontId="42" fillId="44" borderId="45" xfId="43" applyNumberFormat="1" applyFont="1" applyFill="1" applyBorder="1" applyAlignment="1">
      <alignment horizontal="right" vertical="top"/>
    </xf>
    <xf numFmtId="41" fontId="42" fillId="44" borderId="46" xfId="43" applyFont="1" applyFill="1" applyBorder="1" applyAlignment="1">
      <alignment horizontal="center" vertical="top"/>
    </xf>
    <xf numFmtId="0" fontId="46" fillId="0" borderId="0" xfId="0" applyFont="1" applyAlignment="1">
      <alignment vertical="top"/>
    </xf>
    <xf numFmtId="0" fontId="43" fillId="0" borderId="20" xfId="0" applyFont="1" applyFill="1" applyBorder="1" applyAlignment="1">
      <alignment horizontal="center" vertical="top" wrapText="1"/>
    </xf>
    <xf numFmtId="0" fontId="41" fillId="0" borderId="11" xfId="0" applyFont="1" applyBorder="1" applyAlignment="1">
      <alignment vertical="top"/>
    </xf>
    <xf numFmtId="0" fontId="47" fillId="0" borderId="21" xfId="0" applyFont="1" applyBorder="1" applyAlignment="1">
      <alignment vertical="top"/>
    </xf>
    <xf numFmtId="0" fontId="41" fillId="0" borderId="21" xfId="0" applyFont="1" applyFill="1" applyBorder="1" applyAlignment="1">
      <alignment horizontal="center" vertical="top" wrapText="1"/>
    </xf>
    <xf numFmtId="176" fontId="41" fillId="33" borderId="21" xfId="43" applyNumberFormat="1" applyFont="1" applyFill="1" applyBorder="1" applyAlignment="1">
      <alignment vertical="top"/>
    </xf>
    <xf numFmtId="176" fontId="41" fillId="0" borderId="21" xfId="43" applyNumberFormat="1" applyFont="1" applyFill="1" applyBorder="1" applyAlignment="1">
      <alignment horizontal="right" vertical="top" wrapText="1"/>
    </xf>
    <xf numFmtId="41" fontId="47" fillId="0" borderId="24" xfId="43" applyFont="1" applyFill="1" applyBorder="1" applyAlignment="1">
      <alignment horizontal="left" vertical="top" wrapText="1"/>
    </xf>
    <xf numFmtId="176" fontId="177" fillId="44" borderId="45" xfId="0" applyNumberFormat="1" applyFont="1" applyFill="1" applyBorder="1" applyAlignment="1">
      <alignment horizontal="right" vertical="top"/>
    </xf>
    <xf numFmtId="176" fontId="41" fillId="44" borderId="45" xfId="0" applyNumberFormat="1" applyFont="1" applyFill="1" applyBorder="1" applyAlignment="1">
      <alignment horizontal="right" vertical="top"/>
    </xf>
    <xf numFmtId="176" fontId="41" fillId="44" borderId="45" xfId="0" applyNumberFormat="1" applyFont="1" applyFill="1" applyBorder="1" applyAlignment="1">
      <alignment horizontal="right" vertical="top" wrapText="1"/>
    </xf>
    <xf numFmtId="0" fontId="48" fillId="44" borderId="46" xfId="0" applyFont="1" applyFill="1" applyBorder="1" applyAlignment="1">
      <alignment horizontal="center" vertical="top"/>
    </xf>
    <xf numFmtId="41" fontId="49" fillId="0" borderId="0" xfId="0" applyNumberFormat="1" applyFont="1" applyAlignment="1">
      <alignment/>
    </xf>
    <xf numFmtId="0" fontId="49" fillId="0" borderId="0" xfId="0" applyFont="1" applyAlignment="1">
      <alignment/>
    </xf>
    <xf numFmtId="0" fontId="43" fillId="0" borderId="20" xfId="0" applyFont="1" applyBorder="1" applyAlignment="1">
      <alignment horizontal="center" vertical="top" wrapText="1"/>
    </xf>
    <xf numFmtId="0" fontId="41" fillId="0" borderId="21" xfId="0" applyFont="1" applyBorder="1" applyAlignment="1">
      <alignment vertical="top" wrapText="1"/>
    </xf>
    <xf numFmtId="0" fontId="47" fillId="0" borderId="21" xfId="0" applyFont="1" applyBorder="1" applyAlignment="1">
      <alignment vertical="top" wrapText="1"/>
    </xf>
    <xf numFmtId="0" fontId="41" fillId="0" borderId="21" xfId="0" applyFont="1" applyBorder="1" applyAlignment="1">
      <alignment horizontal="center" vertical="top" wrapText="1"/>
    </xf>
    <xf numFmtId="176" fontId="41" fillId="0" borderId="21" xfId="43" applyNumberFormat="1" applyFont="1" applyBorder="1" applyAlignment="1">
      <alignment vertical="top" wrapText="1"/>
    </xf>
    <xf numFmtId="0" fontId="47" fillId="0" borderId="47" xfId="0" applyFont="1" applyBorder="1" applyAlignment="1">
      <alignment vertical="top" wrapText="1"/>
    </xf>
    <xf numFmtId="41" fontId="41" fillId="0" borderId="0" xfId="0" applyNumberFormat="1" applyFont="1" applyAlignment="1">
      <alignment vertical="top" wrapText="1"/>
    </xf>
    <xf numFmtId="0" fontId="41" fillId="0" borderId="0" xfId="0" applyFont="1" applyAlignment="1">
      <alignment vertical="top" wrapText="1"/>
    </xf>
    <xf numFmtId="0" fontId="43" fillId="0" borderId="12" xfId="0" applyFont="1" applyBorder="1" applyAlignment="1">
      <alignment horizontal="center" vertical="top"/>
    </xf>
    <xf numFmtId="0" fontId="41" fillId="0" borderId="16" xfId="0" applyFont="1" applyBorder="1" applyAlignment="1">
      <alignment vertical="top"/>
    </xf>
    <xf numFmtId="0" fontId="41" fillId="0" borderId="16" xfId="0" applyFont="1" applyBorder="1" applyAlignment="1">
      <alignment horizontal="center" vertical="top"/>
    </xf>
    <xf numFmtId="176" fontId="41" fillId="0" borderId="16" xfId="43" applyNumberFormat="1" applyFont="1" applyBorder="1" applyAlignment="1">
      <alignment vertical="top"/>
    </xf>
    <xf numFmtId="176" fontId="41" fillId="0" borderId="16" xfId="43" applyNumberFormat="1" applyFont="1" applyBorder="1" applyAlignment="1">
      <alignment vertical="top" wrapText="1"/>
    </xf>
    <xf numFmtId="41" fontId="41" fillId="0" borderId="0" xfId="0" applyNumberFormat="1" applyFont="1" applyAlignment="1">
      <alignment/>
    </xf>
    <xf numFmtId="0" fontId="41" fillId="0" borderId="0" xfId="0" applyFont="1" applyAlignment="1">
      <alignment/>
    </xf>
    <xf numFmtId="0" fontId="41" fillId="44" borderId="13" xfId="0" applyFont="1" applyFill="1" applyBorder="1" applyAlignment="1">
      <alignment horizontal="center" vertical="top"/>
    </xf>
    <xf numFmtId="176" fontId="42" fillId="44" borderId="11" xfId="43" applyNumberFormat="1" applyFont="1" applyFill="1" applyBorder="1" applyAlignment="1">
      <alignment vertical="top"/>
    </xf>
    <xf numFmtId="0" fontId="41" fillId="44" borderId="11" xfId="0" applyFont="1" applyFill="1" applyBorder="1" applyAlignment="1">
      <alignment horizontal="right" vertical="top"/>
    </xf>
    <xf numFmtId="0" fontId="41" fillId="44" borderId="19" xfId="0" applyFont="1" applyFill="1" applyBorder="1" applyAlignment="1">
      <alignment horizontal="left" vertical="top"/>
    </xf>
    <xf numFmtId="0" fontId="41" fillId="0" borderId="13" xfId="0" applyFont="1" applyFill="1" applyBorder="1" applyAlignment="1">
      <alignment horizontal="center" vertical="top"/>
    </xf>
    <xf numFmtId="0" fontId="47" fillId="0" borderId="11" xfId="0" applyFont="1" applyBorder="1" applyAlignment="1">
      <alignment vertical="top"/>
    </xf>
    <xf numFmtId="0" fontId="41" fillId="0" borderId="11" xfId="0" applyFont="1" applyBorder="1" applyAlignment="1">
      <alignment horizontal="center" vertical="top"/>
    </xf>
    <xf numFmtId="176" fontId="41" fillId="0" borderId="11" xfId="43" applyNumberFormat="1" applyFont="1" applyBorder="1" applyAlignment="1">
      <alignment horizontal="right" vertical="top"/>
    </xf>
    <xf numFmtId="0" fontId="41" fillId="0" borderId="11" xfId="0" applyFont="1" applyFill="1" applyBorder="1" applyAlignment="1">
      <alignment horizontal="right" vertical="top"/>
    </xf>
    <xf numFmtId="0" fontId="41" fillId="0" borderId="19" xfId="0" applyFont="1" applyFill="1" applyBorder="1" applyAlignment="1">
      <alignment horizontal="left" vertical="top"/>
    </xf>
    <xf numFmtId="0" fontId="41" fillId="0" borderId="13" xfId="0" applyFont="1" applyFill="1" applyBorder="1" applyAlignment="1">
      <alignment horizontal="center" vertical="top" wrapText="1"/>
    </xf>
    <xf numFmtId="0" fontId="41" fillId="0" borderId="11" xfId="0" applyFont="1" applyBorder="1" applyAlignment="1">
      <alignment vertical="top" wrapText="1"/>
    </xf>
    <xf numFmtId="0" fontId="41" fillId="0" borderId="11" xfId="0" applyFont="1" applyBorder="1" applyAlignment="1">
      <alignment horizontal="center" vertical="top" wrapText="1"/>
    </xf>
    <xf numFmtId="176" fontId="41" fillId="0" borderId="11" xfId="43" applyNumberFormat="1" applyFont="1" applyBorder="1" applyAlignment="1">
      <alignment vertical="top" wrapText="1"/>
    </xf>
    <xf numFmtId="176" fontId="41" fillId="0" borderId="11" xfId="43" applyNumberFormat="1" applyFont="1" applyBorder="1" applyAlignment="1">
      <alignment horizontal="right" vertical="top" wrapText="1"/>
    </xf>
    <xf numFmtId="175" fontId="41" fillId="0" borderId="11" xfId="43" applyNumberFormat="1" applyFont="1" applyBorder="1" applyAlignment="1">
      <alignment horizontal="right" vertical="top" wrapText="1"/>
    </xf>
    <xf numFmtId="0" fontId="47" fillId="0" borderId="19" xfId="0" applyFont="1" applyBorder="1" applyAlignment="1">
      <alignment horizontal="left" vertical="top" wrapText="1"/>
    </xf>
    <xf numFmtId="0" fontId="43" fillId="44" borderId="53" xfId="0" applyFont="1" applyFill="1" applyBorder="1" applyAlignment="1">
      <alignment horizontal="center" vertical="top"/>
    </xf>
    <xf numFmtId="0" fontId="50" fillId="44" borderId="54" xfId="0" applyFont="1" applyFill="1" applyBorder="1" applyAlignment="1">
      <alignment vertical="top"/>
    </xf>
    <xf numFmtId="0" fontId="51" fillId="44" borderId="54" xfId="0" applyFont="1" applyFill="1" applyBorder="1" applyAlignment="1">
      <alignment vertical="top"/>
    </xf>
    <xf numFmtId="0" fontId="42" fillId="44" borderId="54" xfId="0" applyFont="1" applyFill="1" applyBorder="1" applyAlignment="1">
      <alignment horizontal="center" vertical="top"/>
    </xf>
    <xf numFmtId="176" fontId="42" fillId="44" borderId="54" xfId="0" applyNumberFormat="1" applyFont="1" applyFill="1" applyBorder="1" applyAlignment="1">
      <alignment horizontal="right" vertical="top"/>
    </xf>
    <xf numFmtId="176" fontId="42" fillId="44" borderId="54" xfId="0" applyNumberFormat="1" applyFont="1" applyFill="1" applyBorder="1" applyAlignment="1">
      <alignment horizontal="right" vertical="top" wrapText="1"/>
    </xf>
    <xf numFmtId="0" fontId="42" fillId="44" borderId="55" xfId="0" applyFont="1" applyFill="1" applyBorder="1" applyAlignment="1">
      <alignment horizontal="center" vertical="top"/>
    </xf>
    <xf numFmtId="0" fontId="30" fillId="0" borderId="0" xfId="0" applyFont="1" applyAlignment="1">
      <alignment vertical="top"/>
    </xf>
    <xf numFmtId="0" fontId="29" fillId="0" borderId="0" xfId="0" applyFont="1" applyAlignment="1">
      <alignment vertical="top"/>
    </xf>
    <xf numFmtId="0" fontId="43" fillId="0" borderId="12" xfId="0" applyFont="1" applyBorder="1" applyAlignment="1">
      <alignment horizontal="center" vertical="top" wrapText="1"/>
    </xf>
    <xf numFmtId="0" fontId="41" fillId="0" borderId="16" xfId="0" applyFont="1" applyBorder="1" applyAlignment="1">
      <alignment vertical="top" wrapText="1"/>
    </xf>
    <xf numFmtId="0" fontId="47" fillId="0" borderId="16" xfId="0" applyFont="1" applyBorder="1" applyAlignment="1">
      <alignment vertical="top" wrapText="1"/>
    </xf>
    <xf numFmtId="3" fontId="41" fillId="0" borderId="16" xfId="0" applyNumberFormat="1" applyFont="1" applyBorder="1" applyAlignment="1">
      <alignment vertical="top" wrapText="1"/>
    </xf>
    <xf numFmtId="176" fontId="41" fillId="33" borderId="16" xfId="43" applyNumberFormat="1" applyFont="1" applyFill="1" applyBorder="1" applyAlignment="1">
      <alignment horizontal="right" vertical="top" wrapText="1"/>
    </xf>
    <xf numFmtId="176" fontId="41" fillId="0" borderId="16" xfId="43" applyNumberFormat="1" applyFont="1" applyBorder="1" applyAlignment="1">
      <alignment horizontal="right" vertical="top" wrapText="1"/>
    </xf>
    <xf numFmtId="0" fontId="47" fillId="0" borderId="47" xfId="0" applyFont="1" applyBorder="1" applyAlignment="1">
      <alignment horizontal="center" vertical="top" wrapText="1"/>
    </xf>
    <xf numFmtId="0" fontId="41" fillId="44" borderId="44" xfId="0" applyFont="1" applyFill="1" applyBorder="1" applyAlignment="1">
      <alignment horizontal="center" vertical="top" wrapText="1"/>
    </xf>
    <xf numFmtId="0" fontId="42" fillId="44" borderId="45" xfId="0" applyFont="1" applyFill="1" applyBorder="1" applyAlignment="1">
      <alignment vertical="top" wrapText="1"/>
    </xf>
    <xf numFmtId="0" fontId="45" fillId="44" borderId="45" xfId="0" applyFont="1" applyFill="1" applyBorder="1" applyAlignment="1">
      <alignment vertical="top" wrapText="1"/>
    </xf>
    <xf numFmtId="0" fontId="47" fillId="44" borderId="45" xfId="0" applyFont="1" applyFill="1" applyBorder="1" applyAlignment="1">
      <alignment horizontal="center" vertical="top" wrapText="1"/>
    </xf>
    <xf numFmtId="176" fontId="42" fillId="44" borderId="45" xfId="0" applyNumberFormat="1" applyFont="1" applyFill="1" applyBorder="1" applyAlignment="1">
      <alignment horizontal="right" vertical="top" wrapText="1"/>
    </xf>
    <xf numFmtId="175" fontId="45" fillId="44" borderId="45" xfId="0" applyNumberFormat="1" applyFont="1" applyFill="1" applyBorder="1" applyAlignment="1">
      <alignment horizontal="center" vertical="top" wrapText="1"/>
    </xf>
    <xf numFmtId="0" fontId="45" fillId="44" borderId="46" xfId="0" applyFont="1" applyFill="1" applyBorder="1" applyAlignment="1">
      <alignment horizontal="center" vertical="top" wrapText="1"/>
    </xf>
    <xf numFmtId="0" fontId="46" fillId="0" borderId="0" xfId="0" applyFont="1" applyAlignment="1">
      <alignment vertical="top" wrapText="1"/>
    </xf>
    <xf numFmtId="0" fontId="41" fillId="0" borderId="20" xfId="0" applyFont="1" applyBorder="1" applyAlignment="1">
      <alignment horizontal="center" vertical="top" wrapText="1"/>
    </xf>
    <xf numFmtId="176" fontId="41" fillId="0" borderId="21" xfId="43" applyNumberFormat="1" applyFont="1" applyBorder="1" applyAlignment="1">
      <alignment horizontal="right" vertical="top" wrapText="1"/>
    </xf>
    <xf numFmtId="175" fontId="41" fillId="0" borderId="21" xfId="43" applyNumberFormat="1" applyFont="1" applyBorder="1" applyAlignment="1">
      <alignment horizontal="right" vertical="top" wrapText="1"/>
    </xf>
    <xf numFmtId="0" fontId="47" fillId="0" borderId="18" xfId="0" applyFont="1" applyBorder="1" applyAlignment="1">
      <alignment horizontal="left" vertical="top" wrapText="1"/>
    </xf>
    <xf numFmtId="0" fontId="41" fillId="0" borderId="13" xfId="0" applyFont="1" applyBorder="1" applyAlignment="1">
      <alignment horizontal="center" vertical="top" wrapText="1"/>
    </xf>
    <xf numFmtId="0" fontId="47" fillId="0" borderId="11" xfId="0" applyFont="1" applyBorder="1" applyAlignment="1">
      <alignment vertical="top" wrapText="1"/>
    </xf>
    <xf numFmtId="0" fontId="47" fillId="0" borderId="24" xfId="0" applyFont="1" applyBorder="1" applyAlignment="1">
      <alignment horizontal="left" vertical="top" wrapText="1"/>
    </xf>
    <xf numFmtId="0" fontId="41" fillId="0" borderId="21" xfId="0" applyFont="1" applyFill="1" applyBorder="1" applyAlignment="1">
      <alignment vertical="top" wrapText="1"/>
    </xf>
    <xf numFmtId="0" fontId="47" fillId="0" borderId="21" xfId="0" applyFont="1" applyFill="1" applyBorder="1" applyAlignment="1">
      <alignment vertical="top" wrapText="1"/>
    </xf>
    <xf numFmtId="3" fontId="41" fillId="0" borderId="21" xfId="0" applyNumberFormat="1" applyFont="1" applyFill="1" applyBorder="1" applyAlignment="1">
      <alignment horizontal="center" vertical="top" wrapText="1"/>
    </xf>
    <xf numFmtId="176" fontId="42" fillId="44" borderId="45" xfId="43" applyNumberFormat="1" applyFont="1" applyFill="1" applyBorder="1" applyAlignment="1">
      <alignment vertical="top"/>
    </xf>
    <xf numFmtId="0" fontId="47" fillId="44" borderId="46" xfId="0" applyFont="1" applyFill="1" applyBorder="1" applyAlignment="1">
      <alignment horizontal="left" vertical="top" wrapText="1"/>
    </xf>
    <xf numFmtId="0" fontId="43" fillId="0" borderId="20" xfId="0" applyFont="1" applyFill="1" applyBorder="1" applyAlignment="1">
      <alignment horizontal="center" vertical="top"/>
    </xf>
    <xf numFmtId="0" fontId="41" fillId="0" borderId="21" xfId="0" applyFont="1" applyBorder="1" applyAlignment="1">
      <alignment vertical="top"/>
    </xf>
    <xf numFmtId="0" fontId="41" fillId="0" borderId="21" xfId="0" applyFont="1" applyBorder="1" applyAlignment="1">
      <alignment horizontal="center" vertical="top"/>
    </xf>
    <xf numFmtId="176" fontId="41" fillId="0" borderId="21" xfId="43" applyNumberFormat="1" applyFont="1" applyBorder="1" applyAlignment="1">
      <alignment horizontal="right" vertical="top"/>
    </xf>
    <xf numFmtId="176" fontId="41" fillId="0" borderId="21" xfId="0" applyNumberFormat="1" applyFont="1" applyFill="1" applyBorder="1" applyAlignment="1">
      <alignment horizontal="right" vertical="top"/>
    </xf>
    <xf numFmtId="0" fontId="41" fillId="0" borderId="24" xfId="0" applyFont="1" applyFill="1" applyBorder="1" applyAlignment="1">
      <alignment horizontal="left" vertical="top"/>
    </xf>
    <xf numFmtId="0" fontId="43" fillId="0" borderId="13" xfId="0" applyFont="1" applyFill="1" applyBorder="1" applyAlignment="1">
      <alignment horizontal="center" vertical="top"/>
    </xf>
    <xf numFmtId="176" fontId="41" fillId="0" borderId="11" xfId="0" applyNumberFormat="1" applyFont="1" applyFill="1" applyBorder="1" applyAlignment="1">
      <alignment horizontal="right" vertical="top"/>
    </xf>
    <xf numFmtId="0" fontId="43" fillId="0" borderId="13" xfId="0" applyFont="1" applyFill="1" applyBorder="1" applyAlignment="1">
      <alignment horizontal="center" vertical="top" wrapText="1"/>
    </xf>
    <xf numFmtId="176" fontId="41" fillId="0" borderId="11" xfId="0" applyNumberFormat="1" applyFont="1" applyFill="1" applyBorder="1" applyAlignment="1">
      <alignment horizontal="right" vertical="top" wrapText="1"/>
    </xf>
    <xf numFmtId="0" fontId="41" fillId="0" borderId="19" xfId="0" applyFont="1" applyFill="1" applyBorder="1" applyAlignment="1">
      <alignment horizontal="left" vertical="top" wrapText="1"/>
    </xf>
    <xf numFmtId="0" fontId="47" fillId="45" borderId="44" xfId="0" applyFont="1" applyFill="1" applyBorder="1" applyAlignment="1">
      <alignment horizontal="center" vertical="top"/>
    </xf>
    <xf numFmtId="0" fontId="52" fillId="45" borderId="45" xfId="0" applyFont="1" applyFill="1" applyBorder="1" applyAlignment="1">
      <alignment vertical="top"/>
    </xf>
    <xf numFmtId="0" fontId="53" fillId="45" borderId="45" xfId="0" applyFont="1" applyFill="1" applyBorder="1" applyAlignment="1">
      <alignment vertical="top"/>
    </xf>
    <xf numFmtId="0" fontId="43" fillId="45" borderId="45" xfId="0" applyFont="1" applyFill="1" applyBorder="1" applyAlignment="1">
      <alignment vertical="top"/>
    </xf>
    <xf numFmtId="0" fontId="43" fillId="45" borderId="45" xfId="0" applyFont="1" applyFill="1" applyBorder="1" applyAlignment="1">
      <alignment horizontal="center" vertical="top"/>
    </xf>
    <xf numFmtId="176" fontId="42" fillId="45" borderId="45" xfId="43" applyNumberFormat="1" applyFont="1" applyFill="1" applyBorder="1" applyAlignment="1">
      <alignment vertical="top"/>
    </xf>
    <xf numFmtId="176" fontId="42" fillId="45" borderId="45" xfId="43" applyNumberFormat="1" applyFont="1" applyFill="1" applyBorder="1" applyAlignment="1">
      <alignment horizontal="right" vertical="top"/>
    </xf>
    <xf numFmtId="0" fontId="41" fillId="45" borderId="45" xfId="0" applyFont="1" applyFill="1" applyBorder="1" applyAlignment="1">
      <alignment horizontal="right" vertical="top"/>
    </xf>
    <xf numFmtId="0" fontId="41" fillId="45" borderId="46" xfId="0" applyFont="1" applyFill="1" applyBorder="1" applyAlignment="1">
      <alignment horizontal="left" vertical="top"/>
    </xf>
    <xf numFmtId="0" fontId="47" fillId="46" borderId="10" xfId="0" applyFont="1" applyFill="1" applyBorder="1" applyAlignment="1">
      <alignment horizontal="center" vertical="top"/>
    </xf>
    <xf numFmtId="0" fontId="52" fillId="46" borderId="14" xfId="0" applyFont="1" applyFill="1" applyBorder="1" applyAlignment="1">
      <alignment vertical="top" wrapText="1"/>
    </xf>
    <xf numFmtId="0" fontId="53" fillId="46" borderId="14" xfId="0" applyFont="1" applyFill="1" applyBorder="1" applyAlignment="1">
      <alignment vertical="top" wrapText="1"/>
    </xf>
    <xf numFmtId="0" fontId="43" fillId="46" borderId="14" xfId="0" applyFont="1" applyFill="1" applyBorder="1" applyAlignment="1">
      <alignment vertical="top"/>
    </xf>
    <xf numFmtId="0" fontId="43" fillId="46" borderId="14" xfId="0" applyFont="1" applyFill="1" applyBorder="1" applyAlignment="1">
      <alignment horizontal="center" vertical="top"/>
    </xf>
    <xf numFmtId="176" fontId="42" fillId="46" borderId="14" xfId="43" applyNumberFormat="1" applyFont="1" applyFill="1" applyBorder="1" applyAlignment="1">
      <alignment vertical="top"/>
    </xf>
    <xf numFmtId="0" fontId="41" fillId="46" borderId="18" xfId="0" applyFont="1" applyFill="1" applyBorder="1" applyAlignment="1">
      <alignment horizontal="left" vertical="top"/>
    </xf>
    <xf numFmtId="0" fontId="41" fillId="0" borderId="59" xfId="0" applyFont="1" applyBorder="1" applyAlignment="1">
      <alignment horizontal="center" vertical="top"/>
    </xf>
    <xf numFmtId="0" fontId="41" fillId="0" borderId="60" xfId="0" applyFont="1" applyBorder="1" applyAlignment="1">
      <alignment vertical="top" wrapText="1"/>
    </xf>
    <xf numFmtId="3" fontId="41" fillId="0" borderId="60" xfId="0" applyNumberFormat="1" applyFont="1" applyBorder="1" applyAlignment="1">
      <alignment vertical="top"/>
    </xf>
    <xf numFmtId="0" fontId="41" fillId="0" borderId="60" xfId="0" applyFont="1" applyBorder="1" applyAlignment="1">
      <alignment horizontal="center" vertical="top"/>
    </xf>
    <xf numFmtId="176" fontId="41" fillId="33" borderId="60" xfId="43" applyNumberFormat="1" applyFont="1" applyFill="1" applyBorder="1" applyAlignment="1">
      <alignment vertical="top"/>
    </xf>
    <xf numFmtId="176" fontId="41" fillId="0" borderId="60" xfId="43" applyNumberFormat="1" applyFont="1" applyBorder="1" applyAlignment="1">
      <alignment horizontal="right" vertical="top"/>
    </xf>
    <xf numFmtId="0" fontId="41" fillId="0" borderId="60" xfId="0" applyFont="1" applyBorder="1" applyAlignment="1">
      <alignment horizontal="right" vertical="top"/>
    </xf>
    <xf numFmtId="0" fontId="41" fillId="0" borderId="61" xfId="0" applyFont="1" applyFill="1" applyBorder="1" applyAlignment="1">
      <alignment horizontal="left" vertical="top" wrapText="1"/>
    </xf>
    <xf numFmtId="3" fontId="41" fillId="0" borderId="11" xfId="0" applyNumberFormat="1" applyFont="1" applyBorder="1" applyAlignment="1">
      <alignment vertical="top"/>
    </xf>
    <xf numFmtId="176" fontId="41" fillId="33" borderId="11" xfId="43" applyNumberFormat="1" applyFont="1" applyFill="1" applyBorder="1" applyAlignment="1">
      <alignment vertical="top"/>
    </xf>
    <xf numFmtId="0" fontId="41" fillId="0" borderId="11" xfId="0" applyFont="1" applyBorder="1" applyAlignment="1">
      <alignment horizontal="right" vertical="top"/>
    </xf>
    <xf numFmtId="0" fontId="41" fillId="0" borderId="11" xfId="0" applyFont="1" applyFill="1" applyBorder="1" applyAlignment="1">
      <alignment horizontal="left" vertical="top" wrapText="1"/>
    </xf>
    <xf numFmtId="41" fontId="41" fillId="0" borderId="21" xfId="43" applyFont="1" applyBorder="1" applyAlignment="1">
      <alignment horizontal="right" vertical="top"/>
    </xf>
    <xf numFmtId="0" fontId="41" fillId="0" borderId="24" xfId="0" applyFont="1" applyBorder="1" applyAlignment="1">
      <alignment horizontal="left" vertical="top"/>
    </xf>
    <xf numFmtId="0" fontId="43" fillId="0" borderId="59" xfId="0" applyFont="1" applyBorder="1" applyAlignment="1">
      <alignment horizontal="center" vertical="top"/>
    </xf>
    <xf numFmtId="41" fontId="41" fillId="0" borderId="11" xfId="43" applyFont="1" applyBorder="1" applyAlignment="1">
      <alignment horizontal="right" vertical="top"/>
    </xf>
    <xf numFmtId="0" fontId="41" fillId="0" borderId="19" xfId="0" applyFont="1" applyBorder="1" applyAlignment="1">
      <alignment horizontal="left" vertical="top"/>
    </xf>
    <xf numFmtId="0" fontId="41" fillId="2" borderId="13" xfId="0" applyFont="1" applyFill="1" applyBorder="1" applyAlignment="1">
      <alignment horizontal="center" vertical="top"/>
    </xf>
    <xf numFmtId="0" fontId="41" fillId="2" borderId="11" xfId="0" applyFont="1" applyFill="1" applyBorder="1" applyAlignment="1">
      <alignment vertical="top"/>
    </xf>
    <xf numFmtId="176" fontId="42" fillId="2" borderId="11" xfId="42" applyNumberFormat="1" applyFont="1" applyFill="1" applyBorder="1" applyAlignment="1">
      <alignment vertical="top"/>
    </xf>
    <xf numFmtId="0" fontId="41" fillId="2" borderId="19" xfId="0" applyFont="1" applyFill="1" applyBorder="1" applyAlignment="1">
      <alignment horizontal="left" vertical="top"/>
    </xf>
    <xf numFmtId="0" fontId="42" fillId="0" borderId="20" xfId="0" applyFont="1" applyBorder="1" applyAlignment="1">
      <alignment horizontal="center" vertical="top"/>
    </xf>
    <xf numFmtId="0" fontId="42" fillId="7" borderId="21" xfId="0" applyFont="1" applyFill="1" applyBorder="1" applyAlignment="1">
      <alignment vertical="top" wrapText="1"/>
    </xf>
    <xf numFmtId="0" fontId="45" fillId="7" borderId="21" xfId="0" applyFont="1" applyFill="1" applyBorder="1" applyAlignment="1">
      <alignment vertical="top" wrapText="1"/>
    </xf>
    <xf numFmtId="0" fontId="41" fillId="7" borderId="21" xfId="0" applyFont="1" applyFill="1" applyBorder="1" applyAlignment="1">
      <alignment vertical="top"/>
    </xf>
    <xf numFmtId="176" fontId="42" fillId="7" borderId="21" xfId="43" applyNumberFormat="1" applyFont="1" applyFill="1" applyBorder="1" applyAlignment="1">
      <alignment vertical="top"/>
    </xf>
    <xf numFmtId="0" fontId="41" fillId="7" borderId="24" xfId="0" applyFont="1" applyFill="1" applyBorder="1" applyAlignment="1">
      <alignment horizontal="center" vertical="top"/>
    </xf>
    <xf numFmtId="0" fontId="41" fillId="0" borderId="13" xfId="0" applyFont="1" applyBorder="1" applyAlignment="1">
      <alignment horizontal="center" vertical="top"/>
    </xf>
    <xf numFmtId="3" fontId="41" fillId="0" borderId="11" xfId="0" applyNumberFormat="1" applyFont="1" applyBorder="1" applyAlignment="1">
      <alignment horizontal="center" vertical="top"/>
    </xf>
    <xf numFmtId="176" fontId="41" fillId="0" borderId="11" xfId="43" applyNumberFormat="1" applyFont="1" applyBorder="1" applyAlignment="1">
      <alignment vertical="top"/>
    </xf>
    <xf numFmtId="0" fontId="41" fillId="0" borderId="11" xfId="0" applyFont="1" applyFill="1" applyBorder="1" applyAlignment="1">
      <alignment vertical="top" wrapText="1"/>
    </xf>
    <xf numFmtId="0" fontId="47" fillId="0" borderId="11" xfId="0" applyFont="1" applyFill="1" applyBorder="1" applyAlignment="1">
      <alignment vertical="top" wrapText="1"/>
    </xf>
    <xf numFmtId="3" fontId="41" fillId="0" borderId="11" xfId="0" applyNumberFormat="1" applyFont="1" applyFill="1" applyBorder="1" applyAlignment="1">
      <alignment horizontal="center" vertical="top"/>
    </xf>
    <xf numFmtId="0" fontId="41" fillId="0" borderId="11" xfId="0" applyFont="1" applyFill="1" applyBorder="1" applyAlignment="1">
      <alignment horizontal="center" vertical="top"/>
    </xf>
    <xf numFmtId="0" fontId="54" fillId="47" borderId="30" xfId="0" applyFont="1" applyFill="1" applyBorder="1" applyAlignment="1">
      <alignment horizontal="center" vertical="top"/>
    </xf>
    <xf numFmtId="0" fontId="55" fillId="47" borderId="62" xfId="0" applyFont="1" applyFill="1" applyBorder="1" applyAlignment="1">
      <alignment horizontal="right" vertical="top"/>
    </xf>
    <xf numFmtId="0" fontId="56" fillId="47" borderId="31" xfId="0" applyFont="1" applyFill="1" applyBorder="1" applyAlignment="1">
      <alignment horizontal="right" vertical="top"/>
    </xf>
    <xf numFmtId="0" fontId="57" fillId="47" borderId="31" xfId="0" applyFont="1" applyFill="1" applyBorder="1" applyAlignment="1">
      <alignment horizontal="right" vertical="top"/>
    </xf>
    <xf numFmtId="0" fontId="57" fillId="47" borderId="63" xfId="0" applyFont="1" applyFill="1" applyBorder="1" applyAlignment="1">
      <alignment horizontal="right" vertical="top"/>
    </xf>
    <xf numFmtId="176" fontId="58" fillId="47" borderId="45" xfId="43" applyNumberFormat="1" applyFont="1" applyFill="1" applyBorder="1" applyAlignment="1">
      <alignment vertical="top"/>
    </xf>
    <xf numFmtId="41" fontId="54" fillId="47" borderId="46" xfId="0" applyNumberFormat="1" applyFont="1" applyFill="1" applyBorder="1" applyAlignment="1">
      <alignment horizontal="center" vertical="top"/>
    </xf>
    <xf numFmtId="41" fontId="59" fillId="0" borderId="0" xfId="0" applyNumberFormat="1" applyFont="1" applyAlignment="1">
      <alignment/>
    </xf>
    <xf numFmtId="0" fontId="59" fillId="0" borderId="0" xfId="0" applyFont="1" applyAlignment="1">
      <alignment/>
    </xf>
    <xf numFmtId="176" fontId="58" fillId="48" borderId="45" xfId="43" applyNumberFormat="1" applyFont="1" applyFill="1" applyBorder="1" applyAlignment="1">
      <alignment vertical="top"/>
    </xf>
    <xf numFmtId="41" fontId="58" fillId="48" borderId="46" xfId="43" applyNumberFormat="1" applyFont="1" applyFill="1" applyBorder="1" applyAlignment="1">
      <alignment vertical="top"/>
    </xf>
    <xf numFmtId="41" fontId="30" fillId="0" borderId="0" xfId="43" applyNumberFormat="1" applyFont="1" applyFill="1" applyBorder="1" applyAlignment="1">
      <alignment vertical="top"/>
    </xf>
    <xf numFmtId="43" fontId="46" fillId="0" borderId="0" xfId="0" applyNumberFormat="1" applyFont="1" applyAlignment="1">
      <alignment vertical="top"/>
    </xf>
    <xf numFmtId="177" fontId="42" fillId="0" borderId="0" xfId="43" applyNumberFormat="1" applyFont="1" applyFill="1" applyBorder="1" applyAlignment="1">
      <alignment horizontal="right" vertical="top"/>
    </xf>
    <xf numFmtId="177" fontId="42" fillId="0" borderId="0" xfId="43" applyNumberFormat="1" applyFont="1" applyFill="1" applyBorder="1" applyAlignment="1">
      <alignment horizontal="center" vertical="top"/>
    </xf>
    <xf numFmtId="41" fontId="42" fillId="0" borderId="0" xfId="43" applyNumberFormat="1" applyFont="1" applyFill="1" applyBorder="1" applyAlignment="1">
      <alignment horizontal="center" vertical="top"/>
    </xf>
    <xf numFmtId="0" fontId="42" fillId="0" borderId="0" xfId="0" applyFont="1" applyFill="1" applyBorder="1" applyAlignment="1">
      <alignment horizontal="center" vertical="top"/>
    </xf>
    <xf numFmtId="0" fontId="2" fillId="0" borderId="0" xfId="0" applyFont="1" applyFill="1" applyBorder="1" applyAlignment="1">
      <alignment vertical="top"/>
    </xf>
    <xf numFmtId="0" fontId="0" fillId="0" borderId="0" xfId="0" applyFill="1" applyBorder="1" applyAlignment="1">
      <alignment vertical="top"/>
    </xf>
    <xf numFmtId="0" fontId="41" fillId="0" borderId="0" xfId="0" applyFont="1" applyAlignment="1">
      <alignment vertical="top"/>
    </xf>
    <xf numFmtId="0" fontId="47" fillId="0" borderId="0" xfId="0" applyFont="1" applyAlignment="1">
      <alignment vertical="top"/>
    </xf>
    <xf numFmtId="0" fontId="41" fillId="0" borderId="0" xfId="0" applyFont="1" applyBorder="1" applyAlignment="1">
      <alignment vertical="top"/>
    </xf>
    <xf numFmtId="43" fontId="41" fillId="0" borderId="0" xfId="0" applyNumberFormat="1" applyFont="1" applyAlignment="1">
      <alignment vertical="top"/>
    </xf>
    <xf numFmtId="0" fontId="41" fillId="0" borderId="0" xfId="0" applyFont="1" applyAlignment="1">
      <alignment horizontal="center" vertical="top"/>
    </xf>
    <xf numFmtId="0" fontId="2" fillId="0" borderId="0" xfId="0" applyFont="1" applyAlignment="1">
      <alignment/>
    </xf>
    <xf numFmtId="41" fontId="42" fillId="0" borderId="0" xfId="0" applyNumberFormat="1" applyFont="1" applyAlignment="1">
      <alignment vertical="top"/>
    </xf>
    <xf numFmtId="43" fontId="2" fillId="0" borderId="0" xfId="0" applyNumberFormat="1" applyFont="1" applyAlignment="1">
      <alignment/>
    </xf>
    <xf numFmtId="164" fontId="2" fillId="0" borderId="0" xfId="42" applyNumberFormat="1" applyFont="1" applyAlignment="1">
      <alignment/>
    </xf>
    <xf numFmtId="41" fontId="41" fillId="0" borderId="0" xfId="0" applyNumberFormat="1" applyFont="1" applyAlignment="1">
      <alignment horizontal="center" vertical="top"/>
    </xf>
    <xf numFmtId="0" fontId="32" fillId="0" borderId="0" xfId="0" applyFont="1" applyAlignment="1">
      <alignment vertical="top"/>
    </xf>
    <xf numFmtId="0" fontId="2" fillId="0" borderId="0" xfId="0" applyFont="1" applyBorder="1" applyAlignment="1">
      <alignment vertical="top"/>
    </xf>
    <xf numFmtId="0" fontId="2" fillId="0" borderId="0" xfId="0" applyFont="1" applyAlignment="1">
      <alignment horizontal="center" vertical="top"/>
    </xf>
    <xf numFmtId="0" fontId="3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62" fillId="0" borderId="0" xfId="0" applyFont="1" applyFill="1" applyBorder="1" applyAlignment="1">
      <alignment horizontal="center" vertical="top"/>
    </xf>
    <xf numFmtId="0" fontId="36" fillId="0" borderId="0" xfId="0" applyFont="1" applyFill="1" applyAlignment="1">
      <alignment/>
    </xf>
    <xf numFmtId="0" fontId="36" fillId="0" borderId="0" xfId="0" applyFont="1" applyAlignment="1">
      <alignment/>
    </xf>
    <xf numFmtId="0" fontId="39" fillId="43" borderId="64" xfId="0" applyFont="1" applyFill="1" applyBorder="1" applyAlignment="1">
      <alignment horizontal="center" vertical="top" wrapText="1"/>
    </xf>
    <xf numFmtId="0" fontId="40" fillId="43" borderId="51" xfId="0" applyFont="1" applyFill="1" applyBorder="1" applyAlignment="1">
      <alignment horizontal="center" vertical="top"/>
    </xf>
    <xf numFmtId="0" fontId="39" fillId="43" borderId="52" xfId="0" applyFont="1" applyFill="1" applyBorder="1" applyAlignment="1">
      <alignment horizontal="center" vertical="top"/>
    </xf>
    <xf numFmtId="0" fontId="12" fillId="0" borderId="0" xfId="0" applyFont="1" applyFill="1" applyAlignment="1">
      <alignment/>
    </xf>
    <xf numFmtId="0" fontId="12" fillId="0" borderId="0" xfId="0" applyFont="1" applyBorder="1" applyAlignment="1">
      <alignment horizontal="center"/>
    </xf>
    <xf numFmtId="0" fontId="12" fillId="0" borderId="0" xfId="0" applyFont="1" applyAlignment="1">
      <alignment horizontal="center"/>
    </xf>
    <xf numFmtId="0" fontId="12" fillId="0" borderId="0" xfId="0" applyFont="1" applyAlignment="1">
      <alignment/>
    </xf>
    <xf numFmtId="0" fontId="39" fillId="43" borderId="65" xfId="0" applyFont="1" applyFill="1" applyBorder="1" applyAlignment="1">
      <alignment horizontal="center" vertical="top"/>
    </xf>
    <xf numFmtId="0" fontId="63" fillId="43" borderId="54" xfId="0" applyFont="1" applyFill="1" applyBorder="1" applyAlignment="1">
      <alignment/>
    </xf>
    <xf numFmtId="0" fontId="42" fillId="7" borderId="20" xfId="0" applyFont="1" applyFill="1" applyBorder="1" applyAlignment="1">
      <alignment horizontal="center" vertical="top"/>
    </xf>
    <xf numFmtId="0" fontId="42" fillId="7" borderId="29" xfId="0" applyFont="1" applyFill="1" applyBorder="1" applyAlignment="1">
      <alignment horizontal="center" vertical="top"/>
    </xf>
    <xf numFmtId="0" fontId="44" fillId="7" borderId="21" xfId="0" applyFont="1" applyFill="1" applyBorder="1" applyAlignment="1">
      <alignment horizontal="center" vertical="top"/>
    </xf>
    <xf numFmtId="0" fontId="44" fillId="7" borderId="24" xfId="0" applyFont="1" applyFill="1" applyBorder="1" applyAlignment="1">
      <alignment horizontal="center" vertical="top"/>
    </xf>
    <xf numFmtId="177" fontId="64" fillId="43" borderId="10" xfId="0" applyNumberFormat="1" applyFont="1" applyFill="1" applyBorder="1" applyAlignment="1">
      <alignment horizontal="center" vertical="top" wrapText="1"/>
    </xf>
    <xf numFmtId="177" fontId="54" fillId="43" borderId="66" xfId="0" applyNumberFormat="1" applyFont="1" applyFill="1" applyBorder="1" applyAlignment="1">
      <alignment horizontal="center" vertical="top" wrapText="1"/>
    </xf>
    <xf numFmtId="177" fontId="65" fillId="43" borderId="14" xfId="0" applyNumberFormat="1" applyFont="1" applyFill="1" applyBorder="1" applyAlignment="1">
      <alignment horizontal="left" vertical="top" wrapText="1"/>
    </xf>
    <xf numFmtId="177" fontId="42" fillId="43" borderId="14" xfId="0" applyNumberFormat="1" applyFont="1" applyFill="1" applyBorder="1" applyAlignment="1">
      <alignment horizontal="center" vertical="top" wrapText="1"/>
    </xf>
    <xf numFmtId="177" fontId="41" fillId="43" borderId="14" xfId="0" applyNumberFormat="1" applyFont="1" applyFill="1" applyBorder="1" applyAlignment="1">
      <alignment vertical="top" wrapText="1"/>
    </xf>
    <xf numFmtId="177" fontId="42" fillId="43" borderId="14" xfId="0" applyNumberFormat="1" applyFont="1" applyFill="1" applyBorder="1" applyAlignment="1">
      <alignment vertical="top" wrapText="1"/>
    </xf>
    <xf numFmtId="176" fontId="42" fillId="43" borderId="14" xfId="0" applyNumberFormat="1" applyFont="1" applyFill="1" applyBorder="1" applyAlignment="1">
      <alignment vertical="top" wrapText="1"/>
    </xf>
    <xf numFmtId="177" fontId="41" fillId="43" borderId="18" xfId="0" applyNumberFormat="1" applyFont="1" applyFill="1" applyBorder="1" applyAlignment="1">
      <alignment horizontal="center" vertical="top" wrapText="1"/>
    </xf>
    <xf numFmtId="177" fontId="41" fillId="0" borderId="0" xfId="0" applyNumberFormat="1" applyFont="1" applyAlignment="1">
      <alignment horizontal="right" vertical="top" wrapText="1"/>
    </xf>
    <xf numFmtId="177" fontId="41" fillId="0" borderId="0" xfId="0" applyNumberFormat="1" applyFont="1" applyAlignment="1">
      <alignment vertical="top" wrapText="1"/>
    </xf>
    <xf numFmtId="0" fontId="42" fillId="43" borderId="53" xfId="0" applyFont="1" applyFill="1" applyBorder="1" applyAlignment="1">
      <alignment horizontal="center" vertical="top"/>
    </xf>
    <xf numFmtId="0" fontId="45" fillId="43" borderId="65" xfId="0" applyFont="1" applyFill="1" applyBorder="1" applyAlignment="1">
      <alignment horizontal="center" vertical="top"/>
    </xf>
    <xf numFmtId="0" fontId="65" fillId="43" borderId="54" xfId="0" applyFont="1" applyFill="1" applyBorder="1" applyAlignment="1">
      <alignment vertical="top"/>
    </xf>
    <xf numFmtId="0" fontId="42" fillId="43" borderId="54" xfId="0" applyFont="1" applyFill="1" applyBorder="1" applyAlignment="1">
      <alignment horizontal="center" vertical="top"/>
    </xf>
    <xf numFmtId="0" fontId="41" fillId="43" borderId="54" xfId="0" applyFont="1" applyFill="1" applyBorder="1" applyAlignment="1">
      <alignment vertical="top"/>
    </xf>
    <xf numFmtId="0" fontId="41" fillId="43" borderId="54" xfId="0" applyFont="1" applyFill="1" applyBorder="1" applyAlignment="1">
      <alignment horizontal="center" vertical="top"/>
    </xf>
    <xf numFmtId="176" fontId="42" fillId="43" borderId="54" xfId="0" applyNumberFormat="1" applyFont="1" applyFill="1" applyBorder="1" applyAlignment="1">
      <alignment horizontal="right" vertical="top"/>
    </xf>
    <xf numFmtId="0" fontId="48" fillId="34" borderId="55" xfId="0" applyFont="1" applyFill="1" applyBorder="1" applyAlignment="1">
      <alignment horizontal="center" vertical="top"/>
    </xf>
    <xf numFmtId="0" fontId="41" fillId="0" borderId="0" xfId="0" applyFont="1" applyFill="1" applyAlignment="1">
      <alignment/>
    </xf>
    <xf numFmtId="0" fontId="43" fillId="0" borderId="67" xfId="0" applyFont="1" applyFill="1" applyBorder="1" applyAlignment="1">
      <alignment horizontal="center" vertical="top" wrapText="1"/>
    </xf>
    <xf numFmtId="0" fontId="43" fillId="0" borderId="21" xfId="0" applyFont="1" applyFill="1" applyBorder="1" applyAlignment="1">
      <alignment horizontal="left" vertical="top" wrapText="1"/>
    </xf>
    <xf numFmtId="0" fontId="43" fillId="0" borderId="21" xfId="0" applyFont="1" applyFill="1" applyBorder="1" applyAlignment="1">
      <alignment horizontal="center" vertical="top" wrapText="1"/>
    </xf>
    <xf numFmtId="0" fontId="43" fillId="6" borderId="21" xfId="0" applyFont="1" applyFill="1" applyBorder="1" applyAlignment="1">
      <alignment horizontal="center" vertical="top" wrapText="1"/>
    </xf>
    <xf numFmtId="176" fontId="43" fillId="0" borderId="21" xfId="43" applyNumberFormat="1" applyFont="1" applyBorder="1" applyAlignment="1">
      <alignment horizontal="right" vertical="top" wrapText="1"/>
    </xf>
    <xf numFmtId="176" fontId="43" fillId="0" borderId="21" xfId="0" applyNumberFormat="1" applyFont="1" applyBorder="1" applyAlignment="1">
      <alignment horizontal="right" vertical="top" wrapText="1"/>
    </xf>
    <xf numFmtId="41" fontId="43" fillId="0" borderId="21" xfId="43" applyFont="1" applyFill="1" applyBorder="1" applyAlignment="1">
      <alignment vertical="top" wrapText="1"/>
    </xf>
    <xf numFmtId="41" fontId="44" fillId="34" borderId="24" xfId="0" applyNumberFormat="1" applyFont="1" applyFill="1" applyBorder="1" applyAlignment="1">
      <alignment horizontal="left" vertical="top" wrapText="1"/>
    </xf>
    <xf numFmtId="0" fontId="43" fillId="0" borderId="0" xfId="0" applyFont="1" applyFill="1" applyAlignment="1">
      <alignment vertical="top" wrapText="1"/>
    </xf>
    <xf numFmtId="0" fontId="43" fillId="0" borderId="11" xfId="0" applyFont="1" applyFill="1" applyBorder="1" applyAlignment="1">
      <alignment horizontal="center" vertical="top" wrapText="1"/>
    </xf>
    <xf numFmtId="0" fontId="43" fillId="0" borderId="11" xfId="0" applyFont="1" applyBorder="1" applyAlignment="1">
      <alignment vertical="top" wrapText="1"/>
    </xf>
    <xf numFmtId="176" fontId="43" fillId="0" borderId="11" xfId="0" applyNumberFormat="1" applyFont="1" applyBorder="1" applyAlignment="1">
      <alignment horizontal="right" vertical="top" wrapText="1"/>
    </xf>
    <xf numFmtId="41" fontId="43" fillId="0" borderId="11" xfId="43" applyFont="1" applyFill="1" applyBorder="1" applyAlignment="1">
      <alignment vertical="top" wrapText="1"/>
    </xf>
    <xf numFmtId="41" fontId="43" fillId="0" borderId="19" xfId="0" applyNumberFormat="1" applyFont="1" applyFill="1" applyBorder="1" applyAlignment="1">
      <alignment horizontal="center" vertical="top" wrapText="1"/>
    </xf>
    <xf numFmtId="0" fontId="43" fillId="33" borderId="11" xfId="0" applyFont="1" applyFill="1" applyBorder="1" applyAlignment="1">
      <alignment horizontal="center" vertical="top" wrapText="1"/>
    </xf>
    <xf numFmtId="0" fontId="43" fillId="0" borderId="26" xfId="0" applyFont="1" applyFill="1" applyBorder="1" applyAlignment="1">
      <alignment horizontal="center" vertical="top" wrapText="1"/>
    </xf>
    <xf numFmtId="41" fontId="44" fillId="34" borderId="19" xfId="0" applyNumberFormat="1" applyFont="1" applyFill="1" applyBorder="1" applyAlignment="1">
      <alignment horizontal="center" vertical="top" wrapText="1"/>
    </xf>
    <xf numFmtId="0" fontId="43" fillId="33" borderId="26" xfId="0" applyFont="1" applyFill="1" applyBorder="1" applyAlignment="1">
      <alignment horizontal="center" vertical="top" wrapText="1"/>
    </xf>
    <xf numFmtId="0" fontId="43" fillId="33" borderId="11" xfId="0" applyFont="1" applyFill="1" applyBorder="1" applyAlignment="1">
      <alignment horizontal="left" vertical="top" wrapText="1"/>
    </xf>
    <xf numFmtId="176" fontId="43" fillId="33" borderId="11" xfId="0" applyNumberFormat="1" applyFont="1" applyFill="1" applyBorder="1" applyAlignment="1">
      <alignment horizontal="right" vertical="top" wrapText="1"/>
    </xf>
    <xf numFmtId="41" fontId="43" fillId="33" borderId="11" xfId="43" applyFont="1" applyFill="1" applyBorder="1" applyAlignment="1">
      <alignment vertical="top" wrapText="1"/>
    </xf>
    <xf numFmtId="0" fontId="43" fillId="33" borderId="58" xfId="0" applyFont="1" applyFill="1" applyBorder="1" applyAlignment="1">
      <alignment horizontal="center" vertical="top" wrapText="1"/>
    </xf>
    <xf numFmtId="0" fontId="43" fillId="33" borderId="16" xfId="0" applyFont="1" applyFill="1" applyBorder="1" applyAlignment="1">
      <alignment horizontal="left" vertical="top" wrapText="1"/>
    </xf>
    <xf numFmtId="0" fontId="43" fillId="33" borderId="16" xfId="0" applyFont="1" applyFill="1" applyBorder="1" applyAlignment="1">
      <alignment horizontal="center" vertical="top" wrapText="1"/>
    </xf>
    <xf numFmtId="41" fontId="43" fillId="33" borderId="16" xfId="43" applyFont="1" applyFill="1" applyBorder="1" applyAlignment="1">
      <alignment vertical="top" wrapText="1"/>
    </xf>
    <xf numFmtId="176" fontId="43" fillId="33" borderId="16" xfId="0" applyNumberFormat="1" applyFont="1" applyFill="1" applyBorder="1" applyAlignment="1">
      <alignment horizontal="right" vertical="top" wrapText="1"/>
    </xf>
    <xf numFmtId="0" fontId="43" fillId="0" borderId="26" xfId="0" applyFont="1" applyBorder="1" applyAlignment="1">
      <alignment horizontal="center" vertical="top" wrapText="1"/>
    </xf>
    <xf numFmtId="3" fontId="43" fillId="0" borderId="11" xfId="0" applyNumberFormat="1" applyFont="1" applyBorder="1" applyAlignment="1">
      <alignment horizontal="center" vertical="top" wrapText="1"/>
    </xf>
    <xf numFmtId="0" fontId="43" fillId="0" borderId="11" xfId="0" applyFont="1" applyBorder="1" applyAlignment="1">
      <alignment horizontal="center" vertical="top" wrapText="1"/>
    </xf>
    <xf numFmtId="41" fontId="43" fillId="0" borderId="11" xfId="43" applyFont="1" applyBorder="1" applyAlignment="1">
      <alignment vertical="top" wrapText="1"/>
    </xf>
    <xf numFmtId="0" fontId="47" fillId="0" borderId="19" xfId="0" applyFont="1" applyBorder="1" applyAlignment="1">
      <alignment horizontal="center" vertical="top" wrapText="1"/>
    </xf>
    <xf numFmtId="0" fontId="43" fillId="0" borderId="68" xfId="0" applyFont="1" applyBorder="1" applyAlignment="1">
      <alignment horizontal="center" vertical="top" wrapText="1"/>
    </xf>
    <xf numFmtId="0" fontId="43" fillId="0" borderId="60" xfId="0" applyFont="1" applyBorder="1" applyAlignment="1">
      <alignment vertical="top" wrapText="1"/>
    </xf>
    <xf numFmtId="0" fontId="43" fillId="33" borderId="60" xfId="0" applyFont="1" applyFill="1" applyBorder="1" applyAlignment="1">
      <alignment horizontal="center" vertical="top" wrapText="1"/>
    </xf>
    <xf numFmtId="41" fontId="43" fillId="0" borderId="60" xfId="43" applyFont="1" applyBorder="1" applyAlignment="1">
      <alignment vertical="top" wrapText="1"/>
    </xf>
    <xf numFmtId="0" fontId="66" fillId="0" borderId="61" xfId="0" applyFont="1" applyBorder="1" applyAlignment="1">
      <alignment horizontal="center" vertical="top" wrapText="1"/>
    </xf>
    <xf numFmtId="0" fontId="44" fillId="43" borderId="44" xfId="0" applyFont="1" applyFill="1" applyBorder="1" applyAlignment="1">
      <alignment horizontal="center" vertical="top" wrapText="1"/>
    </xf>
    <xf numFmtId="0" fontId="45" fillId="43" borderId="31" xfId="0" applyFont="1" applyFill="1" applyBorder="1" applyAlignment="1">
      <alignment horizontal="center" vertical="top" wrapText="1"/>
    </xf>
    <xf numFmtId="0" fontId="44" fillId="43" borderId="45" xfId="0" applyFont="1" applyFill="1" applyBorder="1" applyAlignment="1">
      <alignment horizontal="center" vertical="top" wrapText="1"/>
    </xf>
    <xf numFmtId="176" fontId="42" fillId="43" borderId="45" xfId="0" applyNumberFormat="1" applyFont="1" applyFill="1" applyBorder="1" applyAlignment="1">
      <alignment horizontal="right" vertical="top" wrapText="1"/>
    </xf>
    <xf numFmtId="0" fontId="44" fillId="43" borderId="46" xfId="0" applyFont="1" applyFill="1" applyBorder="1" applyAlignment="1">
      <alignment horizontal="center" vertical="top" wrapText="1"/>
    </xf>
    <xf numFmtId="178" fontId="43" fillId="0" borderId="0" xfId="0" applyNumberFormat="1" applyFont="1" applyFill="1" applyAlignment="1">
      <alignment vertical="top" wrapText="1"/>
    </xf>
    <xf numFmtId="43" fontId="43" fillId="0" borderId="0" xfId="0" applyNumberFormat="1" applyFont="1" applyFill="1" applyAlignment="1">
      <alignment vertical="top" wrapText="1"/>
    </xf>
    <xf numFmtId="0" fontId="41" fillId="0" borderId="26" xfId="0" applyFont="1" applyBorder="1" applyAlignment="1">
      <alignment horizontal="center" vertical="top" wrapText="1"/>
    </xf>
    <xf numFmtId="0" fontId="41" fillId="0" borderId="0" xfId="0" applyFont="1" applyFill="1" applyAlignment="1">
      <alignment vertical="top" wrapText="1"/>
    </xf>
    <xf numFmtId="0" fontId="41" fillId="0" borderId="68" xfId="0" applyFont="1" applyBorder="1" applyAlignment="1">
      <alignment horizontal="center" vertical="top" wrapText="1"/>
    </xf>
    <xf numFmtId="0" fontId="41" fillId="0" borderId="60" xfId="0" applyFont="1" applyBorder="1" applyAlignment="1">
      <alignment horizontal="center" vertical="top" wrapText="1"/>
    </xf>
    <xf numFmtId="41" fontId="41" fillId="0" borderId="11" xfId="43" applyFont="1" applyBorder="1" applyAlignment="1">
      <alignment vertical="top" wrapText="1"/>
    </xf>
    <xf numFmtId="0" fontId="41" fillId="0" borderId="67" xfId="0" applyFont="1" applyBorder="1" applyAlignment="1">
      <alignment horizontal="center" vertical="top" wrapText="1"/>
    </xf>
    <xf numFmtId="0" fontId="43" fillId="0" borderId="67" xfId="77" applyFont="1" applyBorder="1" applyAlignment="1">
      <alignment horizontal="justify" vertical="top" wrapText="1"/>
      <protection/>
    </xf>
    <xf numFmtId="0" fontId="41" fillId="0" borderId="15" xfId="0" applyFont="1" applyBorder="1" applyAlignment="1">
      <alignment horizontal="center" vertical="top" wrapText="1"/>
    </xf>
    <xf numFmtId="0" fontId="41" fillId="0" borderId="49" xfId="0" applyFont="1" applyBorder="1" applyAlignment="1">
      <alignment horizontal="center" vertical="top" wrapText="1"/>
    </xf>
    <xf numFmtId="0" fontId="41" fillId="0" borderId="17" xfId="0" applyFont="1" applyBorder="1" applyAlignment="1">
      <alignment vertical="top" wrapText="1"/>
    </xf>
    <xf numFmtId="0" fontId="41" fillId="0" borderId="17" xfId="0" applyFont="1" applyBorder="1" applyAlignment="1">
      <alignment horizontal="center" vertical="top" wrapText="1"/>
    </xf>
    <xf numFmtId="176" fontId="41" fillId="0" borderId="17" xfId="43" applyNumberFormat="1" applyFont="1" applyBorder="1" applyAlignment="1">
      <alignment vertical="top" wrapText="1"/>
    </xf>
    <xf numFmtId="41" fontId="41" fillId="0" borderId="17" xfId="43" applyFont="1" applyBorder="1" applyAlignment="1">
      <alignment vertical="top" wrapText="1"/>
    </xf>
    <xf numFmtId="0" fontId="47" fillId="0" borderId="22" xfId="0" applyFont="1" applyBorder="1" applyAlignment="1">
      <alignment horizontal="left" vertical="top" wrapText="1"/>
    </xf>
    <xf numFmtId="41" fontId="41" fillId="0" borderId="0" xfId="0" applyNumberFormat="1" applyFont="1" applyFill="1" applyAlignment="1">
      <alignment vertical="top" wrapText="1"/>
    </xf>
    <xf numFmtId="0" fontId="45" fillId="43" borderId="63" xfId="0" applyFont="1" applyFill="1" applyBorder="1" applyAlignment="1">
      <alignment horizontal="center" vertical="top" wrapText="1"/>
    </xf>
    <xf numFmtId="0" fontId="65" fillId="43" borderId="45" xfId="0" applyFont="1" applyFill="1" applyBorder="1" applyAlignment="1">
      <alignment vertical="top" wrapText="1"/>
    </xf>
    <xf numFmtId="176" fontId="41" fillId="0" borderId="11" xfId="0" applyNumberFormat="1" applyFont="1" applyBorder="1" applyAlignment="1">
      <alignment horizontal="right" vertical="top" wrapText="1"/>
    </xf>
    <xf numFmtId="41" fontId="41" fillId="0" borderId="21" xfId="43" applyFont="1" applyBorder="1" applyAlignment="1">
      <alignment vertical="top" wrapText="1"/>
    </xf>
    <xf numFmtId="0" fontId="47" fillId="0" borderId="24" xfId="0" applyFont="1" applyBorder="1" applyAlignment="1">
      <alignment horizontal="center" vertical="top" wrapText="1"/>
    </xf>
    <xf numFmtId="0" fontId="44" fillId="0" borderId="21" xfId="0" applyFont="1" applyFill="1" applyBorder="1" applyAlignment="1">
      <alignment horizontal="center" vertical="top" wrapText="1"/>
    </xf>
    <xf numFmtId="0" fontId="41" fillId="0" borderId="26" xfId="0" applyFont="1" applyFill="1" applyBorder="1" applyAlignment="1">
      <alignment horizontal="center" vertical="top" wrapText="1"/>
    </xf>
    <xf numFmtId="176" fontId="41" fillId="0" borderId="11" xfId="43" applyNumberFormat="1" applyFont="1" applyFill="1" applyBorder="1" applyAlignment="1">
      <alignment horizontal="right" vertical="top" wrapText="1"/>
    </xf>
    <xf numFmtId="41" fontId="41" fillId="0" borderId="11" xfId="43" applyFont="1" applyFill="1" applyBorder="1" applyAlignment="1">
      <alignment vertical="top" wrapText="1"/>
    </xf>
    <xf numFmtId="0" fontId="45" fillId="34" borderId="19" xfId="0" applyFont="1" applyFill="1" applyBorder="1" applyAlignment="1">
      <alignment vertical="top" wrapText="1"/>
    </xf>
    <xf numFmtId="3" fontId="41" fillId="0" borderId="21" xfId="0" applyNumberFormat="1" applyFont="1" applyBorder="1" applyAlignment="1">
      <alignment horizontal="center" vertical="top" wrapText="1"/>
    </xf>
    <xf numFmtId="176" fontId="41" fillId="0" borderId="21" xfId="0" applyNumberFormat="1" applyFont="1" applyFill="1" applyBorder="1" applyAlignment="1">
      <alignment horizontal="right" vertical="top" wrapText="1"/>
    </xf>
    <xf numFmtId="0" fontId="67" fillId="0" borderId="19" xfId="0" applyFont="1" applyBorder="1" applyAlignment="1">
      <alignment horizontal="center" vertical="top" wrapText="1"/>
    </xf>
    <xf numFmtId="0" fontId="42" fillId="43" borderId="50" xfId="0" applyFont="1" applyFill="1" applyBorder="1" applyAlignment="1">
      <alignment horizontal="center" vertical="top" wrapText="1"/>
    </xf>
    <xf numFmtId="0" fontId="45" fillId="43" borderId="64" xfId="0" applyFont="1" applyFill="1" applyBorder="1" applyAlignment="1">
      <alignment horizontal="center" vertical="top" wrapText="1"/>
    </xf>
    <xf numFmtId="0" fontId="65" fillId="43" borderId="51" xfId="0" applyFont="1" applyFill="1" applyBorder="1" applyAlignment="1">
      <alignment vertical="top" wrapText="1"/>
    </xf>
    <xf numFmtId="0" fontId="45" fillId="43" borderId="51" xfId="0" applyFont="1" applyFill="1" applyBorder="1" applyAlignment="1">
      <alignment horizontal="center" vertical="top" wrapText="1"/>
    </xf>
    <xf numFmtId="0" fontId="42" fillId="43" borderId="51" xfId="0" applyFont="1" applyFill="1" applyBorder="1" applyAlignment="1">
      <alignment horizontal="center" vertical="top" wrapText="1"/>
    </xf>
    <xf numFmtId="0" fontId="41" fillId="43" borderId="51" xfId="0" applyFont="1" applyFill="1" applyBorder="1" applyAlignment="1">
      <alignment horizontal="center" vertical="top" wrapText="1"/>
    </xf>
    <xf numFmtId="176" fontId="42" fillId="43" borderId="51" xfId="0" applyNumberFormat="1" applyFont="1" applyFill="1" applyBorder="1" applyAlignment="1">
      <alignment horizontal="right" vertical="top" wrapText="1"/>
    </xf>
    <xf numFmtId="41" fontId="42" fillId="43" borderId="51" xfId="0" applyNumberFormat="1" applyFont="1" applyFill="1" applyBorder="1" applyAlignment="1">
      <alignment horizontal="right" vertical="top" wrapText="1"/>
    </xf>
    <xf numFmtId="0" fontId="47" fillId="43" borderId="52" xfId="0" applyFont="1" applyFill="1" applyBorder="1" applyAlignment="1">
      <alignment horizontal="left" vertical="top" wrapText="1"/>
    </xf>
    <xf numFmtId="0" fontId="41" fillId="0" borderId="11" xfId="0" applyFont="1" applyFill="1" applyBorder="1" applyAlignment="1">
      <alignment horizontal="center" vertical="top" wrapText="1"/>
    </xf>
    <xf numFmtId="3" fontId="41" fillId="0" borderId="11" xfId="0" applyNumberFormat="1" applyFont="1" applyFill="1" applyBorder="1" applyAlignment="1">
      <alignment horizontal="right" vertical="top" wrapText="1"/>
    </xf>
    <xf numFmtId="0" fontId="41" fillId="0" borderId="11" xfId="0" applyFont="1" applyBorder="1" applyAlignment="1">
      <alignment horizontal="right" vertical="top" wrapText="1"/>
    </xf>
    <xf numFmtId="0" fontId="41" fillId="0" borderId="11" xfId="0" applyFont="1" applyFill="1" applyBorder="1" applyAlignment="1">
      <alignment horizontal="right" vertical="top" wrapText="1"/>
    </xf>
    <xf numFmtId="41" fontId="41" fillId="0" borderId="19" xfId="0" applyNumberFormat="1" applyFont="1" applyFill="1" applyBorder="1" applyAlignment="1">
      <alignment horizontal="center" vertical="top" wrapText="1"/>
    </xf>
    <xf numFmtId="0" fontId="41" fillId="0" borderId="59" xfId="0" applyFont="1" applyFill="1" applyBorder="1" applyAlignment="1">
      <alignment horizontal="center" vertical="top" wrapText="1"/>
    </xf>
    <xf numFmtId="0" fontId="41" fillId="0" borderId="68" xfId="0" applyFont="1" applyFill="1" applyBorder="1" applyAlignment="1">
      <alignment horizontal="center" vertical="top" wrapText="1"/>
    </xf>
    <xf numFmtId="0" fontId="41" fillId="0" borderId="60" xfId="0" applyFont="1" applyFill="1" applyBorder="1" applyAlignment="1">
      <alignment horizontal="left" vertical="top" wrapText="1"/>
    </xf>
    <xf numFmtId="3" fontId="41" fillId="0" borderId="60" xfId="0" applyNumberFormat="1" applyFont="1" applyFill="1" applyBorder="1" applyAlignment="1">
      <alignment horizontal="right" vertical="top" wrapText="1"/>
    </xf>
    <xf numFmtId="0" fontId="41" fillId="0" borderId="60" xfId="0" applyFont="1" applyBorder="1" applyAlignment="1">
      <alignment horizontal="right" vertical="top" wrapText="1"/>
    </xf>
    <xf numFmtId="0" fontId="41" fillId="0" borderId="60" xfId="0" applyFont="1" applyFill="1" applyBorder="1" applyAlignment="1">
      <alignment horizontal="center" vertical="top" wrapText="1"/>
    </xf>
    <xf numFmtId="0" fontId="41" fillId="0" borderId="60" xfId="0" applyFont="1" applyFill="1" applyBorder="1" applyAlignment="1">
      <alignment horizontal="right" vertical="top" wrapText="1"/>
    </xf>
    <xf numFmtId="0" fontId="41" fillId="0" borderId="60" xfId="0" applyFont="1" applyFill="1" applyBorder="1" applyAlignment="1">
      <alignment vertical="top" wrapText="1"/>
    </xf>
    <xf numFmtId="176" fontId="41" fillId="0" borderId="60" xfId="43" applyNumberFormat="1" applyFont="1" applyBorder="1" applyAlignment="1">
      <alignment horizontal="right" vertical="top" wrapText="1"/>
    </xf>
    <xf numFmtId="176" fontId="41" fillId="0" borderId="16" xfId="0" applyNumberFormat="1" applyFont="1" applyBorder="1" applyAlignment="1">
      <alignment horizontal="right" vertical="top" wrapText="1"/>
    </xf>
    <xf numFmtId="41" fontId="41" fillId="0" borderId="60" xfId="43" applyFont="1" applyFill="1" applyBorder="1" applyAlignment="1">
      <alignment vertical="top" wrapText="1"/>
    </xf>
    <xf numFmtId="41" fontId="41" fillId="0" borderId="47" xfId="0" applyNumberFormat="1" applyFont="1" applyFill="1" applyBorder="1" applyAlignment="1">
      <alignment horizontal="center" vertical="top" wrapText="1"/>
    </xf>
    <xf numFmtId="0" fontId="42" fillId="43" borderId="44" xfId="0" applyFont="1" applyFill="1" applyBorder="1" applyAlignment="1">
      <alignment horizontal="center" vertical="top" wrapText="1"/>
    </xf>
    <xf numFmtId="0" fontId="50" fillId="43" borderId="45" xfId="0" applyFont="1" applyFill="1" applyBorder="1" applyAlignment="1">
      <alignment vertical="top" wrapText="1"/>
    </xf>
    <xf numFmtId="0" fontId="45" fillId="43" borderId="45" xfId="0" applyFont="1" applyFill="1" applyBorder="1" applyAlignment="1">
      <alignment horizontal="center" vertical="top" wrapText="1"/>
    </xf>
    <xf numFmtId="176" fontId="45" fillId="43" borderId="45" xfId="0" applyNumberFormat="1" applyFont="1" applyFill="1" applyBorder="1" applyAlignment="1">
      <alignment horizontal="right" vertical="top" wrapText="1"/>
    </xf>
    <xf numFmtId="0" fontId="45" fillId="43" borderId="46" xfId="0" applyFont="1" applyFill="1" applyBorder="1" applyAlignment="1">
      <alignment horizontal="center" vertical="top" wrapText="1"/>
    </xf>
    <xf numFmtId="0" fontId="41" fillId="43" borderId="44" xfId="0" applyFont="1" applyFill="1" applyBorder="1" applyAlignment="1">
      <alignment horizontal="center" vertical="top" wrapText="1"/>
    </xf>
    <xf numFmtId="0" fontId="42" fillId="43" borderId="63" xfId="0" applyFont="1" applyFill="1" applyBorder="1" applyAlignment="1">
      <alignment horizontal="center" vertical="top" wrapText="1"/>
    </xf>
    <xf numFmtId="0" fontId="42" fillId="43" borderId="45" xfId="0" applyFont="1" applyFill="1" applyBorder="1" applyAlignment="1">
      <alignment vertical="top" wrapText="1"/>
    </xf>
    <xf numFmtId="0" fontId="42" fillId="43" borderId="46" xfId="0" applyFont="1" applyFill="1" applyBorder="1" applyAlignment="1">
      <alignment vertical="top" wrapText="1"/>
    </xf>
    <xf numFmtId="178" fontId="41" fillId="0" borderId="0" xfId="0" applyNumberFormat="1" applyFont="1" applyFill="1" applyAlignment="1">
      <alignment vertical="top" wrapText="1"/>
    </xf>
    <xf numFmtId="0" fontId="41" fillId="33" borderId="11" xfId="0" applyFont="1" applyFill="1" applyBorder="1" applyAlignment="1">
      <alignment vertical="top" wrapText="1"/>
    </xf>
    <xf numFmtId="0" fontId="41" fillId="33" borderId="11" xfId="0" applyFont="1" applyFill="1" applyBorder="1" applyAlignment="1">
      <alignment horizontal="center" vertical="top" wrapText="1"/>
    </xf>
    <xf numFmtId="0" fontId="41" fillId="33" borderId="60" xfId="0" applyFont="1" applyFill="1" applyBorder="1" applyAlignment="1">
      <alignment vertical="top" wrapText="1"/>
    </xf>
    <xf numFmtId="0" fontId="41" fillId="33" borderId="60" xfId="0" applyFont="1" applyFill="1" applyBorder="1" applyAlignment="1">
      <alignment horizontal="center" vertical="top" wrapText="1"/>
    </xf>
    <xf numFmtId="41" fontId="41" fillId="0" borderId="60" xfId="43" applyFont="1" applyBorder="1" applyAlignment="1">
      <alignment vertical="top" wrapText="1"/>
    </xf>
    <xf numFmtId="0" fontId="47" fillId="0" borderId="61" xfId="0" applyFont="1" applyBorder="1" applyAlignment="1">
      <alignment horizontal="left" vertical="top" wrapText="1"/>
    </xf>
    <xf numFmtId="3" fontId="41" fillId="0" borderId="11" xfId="0" applyNumberFormat="1" applyFont="1" applyBorder="1" applyAlignment="1">
      <alignment horizontal="center" vertical="top" wrapText="1"/>
    </xf>
    <xf numFmtId="3" fontId="41" fillId="0" borderId="60" xfId="0" applyNumberFormat="1" applyFont="1" applyBorder="1" applyAlignment="1">
      <alignment horizontal="center" vertical="top" wrapText="1"/>
    </xf>
    <xf numFmtId="176" fontId="41" fillId="0" borderId="60" xfId="43" applyNumberFormat="1" applyFont="1" applyBorder="1" applyAlignment="1">
      <alignment vertical="top" wrapText="1"/>
    </xf>
    <xf numFmtId="0" fontId="42" fillId="43" borderId="44" xfId="0" applyFont="1" applyFill="1" applyBorder="1" applyAlignment="1">
      <alignment horizontal="center" vertical="top"/>
    </xf>
    <xf numFmtId="0" fontId="42" fillId="43" borderId="63" xfId="0" applyFont="1" applyFill="1" applyBorder="1" applyAlignment="1">
      <alignment horizontal="center" vertical="top"/>
    </xf>
    <xf numFmtId="0" fontId="50" fillId="43" borderId="45" xfId="0" applyFont="1" applyFill="1" applyBorder="1" applyAlignment="1">
      <alignment vertical="top"/>
    </xf>
    <xf numFmtId="0" fontId="42" fillId="43" borderId="45" xfId="0" applyFont="1" applyFill="1" applyBorder="1" applyAlignment="1">
      <alignment horizontal="center" vertical="top"/>
    </xf>
    <xf numFmtId="176" fontId="42" fillId="43" borderId="45" xfId="0" applyNumberFormat="1" applyFont="1" applyFill="1" applyBorder="1" applyAlignment="1">
      <alignment horizontal="right" vertical="top"/>
    </xf>
    <xf numFmtId="0" fontId="42" fillId="43" borderId="45" xfId="0" applyFont="1" applyFill="1" applyBorder="1" applyAlignment="1">
      <alignment horizontal="right" vertical="top"/>
    </xf>
    <xf numFmtId="0" fontId="42" fillId="43" borderId="46" xfId="0" applyFont="1" applyFill="1" applyBorder="1" applyAlignment="1">
      <alignment horizontal="center" vertical="top"/>
    </xf>
    <xf numFmtId="0" fontId="41" fillId="0" borderId="68" xfId="0" applyFont="1" applyBorder="1" applyAlignment="1">
      <alignment horizontal="center" vertical="top"/>
    </xf>
    <xf numFmtId="0" fontId="64" fillId="0" borderId="60" xfId="0" applyFont="1" applyBorder="1" applyAlignment="1">
      <alignment horizontal="center" vertical="top"/>
    </xf>
    <xf numFmtId="176" fontId="41" fillId="0" borderId="60" xfId="43" applyNumberFormat="1" applyFont="1" applyBorder="1" applyAlignment="1">
      <alignment vertical="top"/>
    </xf>
    <xf numFmtId="41" fontId="41" fillId="0" borderId="60" xfId="43" applyFont="1" applyBorder="1" applyAlignment="1">
      <alignment horizontal="right" vertical="top"/>
    </xf>
    <xf numFmtId="43" fontId="41" fillId="0" borderId="61" xfId="0" applyNumberFormat="1" applyFont="1" applyFill="1" applyBorder="1" applyAlignment="1">
      <alignment vertical="top"/>
    </xf>
    <xf numFmtId="0" fontId="64" fillId="34" borderId="44" xfId="0" applyFont="1" applyFill="1" applyBorder="1" applyAlignment="1">
      <alignment horizontal="center" vertical="top"/>
    </xf>
    <xf numFmtId="0" fontId="64" fillId="49" borderId="63" xfId="0" applyFont="1" applyFill="1" applyBorder="1" applyAlignment="1">
      <alignment horizontal="center" vertical="top"/>
    </xf>
    <xf numFmtId="0" fontId="58" fillId="34" borderId="45" xfId="0" applyFont="1" applyFill="1" applyBorder="1" applyAlignment="1">
      <alignment horizontal="right" vertical="top"/>
    </xf>
    <xf numFmtId="176" fontId="58" fillId="34" borderId="45" xfId="43" applyNumberFormat="1" applyFont="1" applyFill="1" applyBorder="1" applyAlignment="1">
      <alignment horizontal="right" vertical="top"/>
    </xf>
    <xf numFmtId="41" fontId="64" fillId="49" borderId="45" xfId="43" applyFont="1" applyFill="1" applyBorder="1" applyAlignment="1">
      <alignment horizontal="right" vertical="top"/>
    </xf>
    <xf numFmtId="41" fontId="58" fillId="34" borderId="46" xfId="0" applyNumberFormat="1" applyFont="1" applyFill="1" applyBorder="1" applyAlignment="1">
      <alignment horizontal="center" vertical="top"/>
    </xf>
    <xf numFmtId="0" fontId="41" fillId="0" borderId="0" xfId="0" applyFont="1" applyFill="1" applyBorder="1" applyAlignment="1">
      <alignment/>
    </xf>
    <xf numFmtId="0" fontId="41" fillId="0" borderId="0" xfId="0" applyFont="1" applyBorder="1" applyAlignment="1">
      <alignment/>
    </xf>
    <xf numFmtId="0" fontId="41" fillId="0" borderId="0" xfId="0" applyFont="1" applyAlignment="1">
      <alignment horizontal="center"/>
    </xf>
    <xf numFmtId="176" fontId="41" fillId="0" borderId="0" xfId="0" applyNumberFormat="1" applyFont="1" applyAlignment="1">
      <alignment/>
    </xf>
    <xf numFmtId="0" fontId="68" fillId="0" borderId="0" xfId="0" applyFont="1" applyAlignment="1">
      <alignment/>
    </xf>
    <xf numFmtId="0" fontId="68" fillId="0" borderId="0" xfId="0" applyFont="1" applyBorder="1" applyAlignment="1">
      <alignment/>
    </xf>
    <xf numFmtId="0" fontId="68" fillId="0" borderId="0" xfId="0" applyFont="1" applyAlignment="1">
      <alignment horizontal="center"/>
    </xf>
    <xf numFmtId="0" fontId="69" fillId="0" borderId="0" xfId="0" applyFont="1" applyFill="1" applyBorder="1" applyAlignment="1">
      <alignment/>
    </xf>
    <xf numFmtId="0" fontId="69" fillId="0" borderId="0" xfId="0" applyFont="1" applyBorder="1" applyAlignment="1">
      <alignment/>
    </xf>
    <xf numFmtId="0" fontId="70" fillId="0" borderId="0" xfId="0" applyFont="1" applyFill="1" applyBorder="1" applyAlignment="1">
      <alignment horizontal="center" vertical="top"/>
    </xf>
    <xf numFmtId="0" fontId="35" fillId="0" borderId="0" xfId="0" applyFont="1" applyFill="1" applyBorder="1" applyAlignment="1">
      <alignment horizontal="right" vertical="top"/>
    </xf>
    <xf numFmtId="0" fontId="2" fillId="0" borderId="0" xfId="0" applyFont="1" applyFill="1" applyAlignment="1">
      <alignment/>
    </xf>
    <xf numFmtId="0" fontId="72" fillId="44" borderId="51" xfId="0" applyFont="1" applyFill="1" applyBorder="1" applyAlignment="1">
      <alignment horizontal="center" vertical="top" wrapText="1"/>
    </xf>
    <xf numFmtId="0" fontId="44" fillId="44" borderId="51" xfId="0" applyFont="1" applyFill="1" applyBorder="1" applyAlignment="1">
      <alignment horizontal="center" vertical="top" wrapText="1"/>
    </xf>
    <xf numFmtId="0" fontId="45" fillId="44" borderId="51" xfId="0" applyFont="1" applyFill="1" applyBorder="1" applyAlignment="1">
      <alignment horizontal="center" vertical="top" wrapText="1"/>
    </xf>
    <xf numFmtId="0" fontId="71" fillId="44" borderId="52" xfId="0" applyFont="1" applyFill="1" applyBorder="1" applyAlignment="1">
      <alignment horizontal="center" vertical="top" wrapText="1"/>
    </xf>
    <xf numFmtId="0" fontId="32" fillId="0" borderId="0" xfId="0" applyFont="1" applyBorder="1" applyAlignment="1">
      <alignment/>
    </xf>
    <xf numFmtId="0" fontId="73" fillId="44" borderId="54" xfId="0" applyFont="1" applyFill="1" applyBorder="1" applyAlignment="1">
      <alignment horizontal="center" vertical="top" wrapText="1"/>
    </xf>
    <xf numFmtId="0" fontId="128" fillId="44" borderId="11" xfId="0" applyFont="1" applyFill="1" applyBorder="1" applyAlignment="1">
      <alignment horizontal="center" vertical="top" wrapText="1"/>
    </xf>
    <xf numFmtId="0" fontId="47" fillId="44" borderId="54" xfId="0" applyFont="1" applyFill="1" applyBorder="1" applyAlignment="1">
      <alignment horizontal="center" vertical="top" wrapText="1"/>
    </xf>
    <xf numFmtId="0" fontId="42" fillId="44" borderId="54" xfId="0" applyFont="1" applyFill="1" applyBorder="1" applyAlignment="1">
      <alignment horizontal="center" vertical="top" wrapText="1"/>
    </xf>
    <xf numFmtId="0" fontId="45" fillId="44" borderId="54" xfId="0" applyFont="1" applyFill="1" applyBorder="1" applyAlignment="1">
      <alignment horizontal="center" vertical="top" wrapText="1"/>
    </xf>
    <xf numFmtId="0" fontId="42" fillId="44" borderId="55" xfId="0" applyFont="1" applyFill="1" applyBorder="1" applyAlignment="1">
      <alignment horizontal="center" vertical="top" wrapText="1"/>
    </xf>
    <xf numFmtId="0" fontId="32" fillId="0" borderId="0" xfId="0" applyFont="1" applyFill="1" applyAlignment="1">
      <alignment vertical="top" wrapText="1"/>
    </xf>
    <xf numFmtId="0" fontId="178" fillId="2" borderId="50" xfId="0" applyFont="1" applyFill="1" applyBorder="1" applyAlignment="1">
      <alignment vertical="top" wrapText="1"/>
    </xf>
    <xf numFmtId="176" fontId="179" fillId="2" borderId="51" xfId="0" applyNumberFormat="1" applyFont="1" applyFill="1" applyBorder="1" applyAlignment="1">
      <alignment horizontal="right" vertical="top" wrapText="1"/>
    </xf>
    <xf numFmtId="0" fontId="180" fillId="2" borderId="52" xfId="0" applyFont="1" applyFill="1" applyBorder="1" applyAlignment="1">
      <alignment horizontal="center" vertical="top" wrapText="1"/>
    </xf>
    <xf numFmtId="0" fontId="47" fillId="0" borderId="0" xfId="0" applyFont="1" applyFill="1" applyAlignment="1">
      <alignment vertical="top" wrapText="1"/>
    </xf>
    <xf numFmtId="0" fontId="179" fillId="7" borderId="13" xfId="0" applyFont="1" applyFill="1" applyBorder="1" applyAlignment="1">
      <alignment vertical="top" wrapText="1"/>
    </xf>
    <xf numFmtId="176" fontId="179" fillId="7" borderId="11" xfId="0" applyNumberFormat="1" applyFont="1" applyFill="1" applyBorder="1" applyAlignment="1">
      <alignment horizontal="right" vertical="top" wrapText="1"/>
    </xf>
    <xf numFmtId="175" fontId="179" fillId="7" borderId="11" xfId="0" applyNumberFormat="1" applyFont="1" applyFill="1" applyBorder="1" applyAlignment="1">
      <alignment horizontal="right" vertical="top" wrapText="1"/>
    </xf>
    <xf numFmtId="0" fontId="180" fillId="7" borderId="19" xfId="0" applyFont="1" applyFill="1" applyBorder="1" applyAlignment="1">
      <alignment horizontal="center" vertical="top" wrapText="1"/>
    </xf>
    <xf numFmtId="0" fontId="43" fillId="45" borderId="53" xfId="0" applyFont="1" applyFill="1" applyBorder="1" applyAlignment="1">
      <alignment horizontal="center" vertical="top" wrapText="1"/>
    </xf>
    <xf numFmtId="176" fontId="58" fillId="45" borderId="54" xfId="43" applyNumberFormat="1" applyFont="1" applyFill="1" applyBorder="1" applyAlignment="1">
      <alignment vertical="top" wrapText="1"/>
    </xf>
    <xf numFmtId="41" fontId="49" fillId="0" borderId="0" xfId="0" applyNumberFormat="1" applyFont="1" applyAlignment="1">
      <alignment vertical="top" wrapText="1"/>
    </xf>
    <xf numFmtId="0" fontId="49" fillId="0" borderId="0" xfId="0" applyFont="1" applyAlignment="1">
      <alignment vertical="top" wrapText="1"/>
    </xf>
    <xf numFmtId="0" fontId="43" fillId="0" borderId="20" xfId="0" applyFont="1" applyBorder="1" applyAlignment="1">
      <alignment horizontal="center" vertical="top"/>
    </xf>
    <xf numFmtId="0" fontId="128" fillId="0" borderId="11" xfId="0" applyFont="1" applyBorder="1" applyAlignment="1">
      <alignment vertical="top" wrapText="1"/>
    </xf>
    <xf numFmtId="3" fontId="41" fillId="0" borderId="21" xfId="0" applyNumberFormat="1" applyFont="1" applyBorder="1" applyAlignment="1">
      <alignment horizontal="center" vertical="top"/>
    </xf>
    <xf numFmtId="176" fontId="41" fillId="0" borderId="21" xfId="43" applyNumberFormat="1" applyFont="1" applyBorder="1" applyAlignment="1">
      <alignment vertical="top"/>
    </xf>
    <xf numFmtId="175" fontId="41" fillId="0" borderId="21" xfId="43" applyNumberFormat="1" applyFont="1" applyBorder="1" applyAlignment="1">
      <alignment vertical="top"/>
    </xf>
    <xf numFmtId="0" fontId="47" fillId="33" borderId="11" xfId="0" applyFont="1" applyFill="1" applyBorder="1" applyAlignment="1">
      <alignment horizontal="left" vertical="top" wrapText="1"/>
    </xf>
    <xf numFmtId="3" fontId="41" fillId="33" borderId="11" xfId="0" applyNumberFormat="1" applyFont="1" applyFill="1" applyBorder="1" applyAlignment="1">
      <alignment horizontal="center" vertical="top"/>
    </xf>
    <xf numFmtId="0" fontId="41" fillId="33" borderId="11" xfId="0" applyFont="1" applyFill="1" applyBorder="1" applyAlignment="1">
      <alignment horizontal="center" vertical="top"/>
    </xf>
    <xf numFmtId="175" fontId="41" fillId="33" borderId="11" xfId="43" applyNumberFormat="1" applyFont="1" applyFill="1" applyBorder="1" applyAlignment="1">
      <alignment vertical="top"/>
    </xf>
    <xf numFmtId="0" fontId="47" fillId="33" borderId="19" xfId="0" applyFont="1" applyFill="1" applyBorder="1" applyAlignment="1">
      <alignment vertical="top" wrapText="1"/>
    </xf>
    <xf numFmtId="175" fontId="76" fillId="0" borderId="11" xfId="43" applyNumberFormat="1" applyFont="1" applyFill="1" applyBorder="1" applyAlignment="1">
      <alignment horizontal="right" vertical="top"/>
    </xf>
    <xf numFmtId="0" fontId="47" fillId="0" borderId="11" xfId="0" applyFont="1" applyFill="1" applyBorder="1" applyAlignment="1">
      <alignment horizontal="left" vertical="top" wrapText="1"/>
    </xf>
    <xf numFmtId="41" fontId="47" fillId="0" borderId="19" xfId="0" applyNumberFormat="1" applyFont="1" applyFill="1" applyBorder="1" applyAlignment="1">
      <alignment horizontal="left" vertical="top"/>
    </xf>
    <xf numFmtId="175" fontId="41" fillId="0" borderId="11" xfId="43" applyNumberFormat="1" applyFont="1" applyBorder="1" applyAlignment="1">
      <alignment vertical="top" wrapText="1"/>
    </xf>
    <xf numFmtId="175" fontId="41" fillId="0" borderId="11" xfId="43" applyNumberFormat="1" applyFont="1" applyBorder="1" applyAlignment="1">
      <alignment vertical="top"/>
    </xf>
    <xf numFmtId="0" fontId="47" fillId="0" borderId="19" xfId="0" applyFont="1" applyBorder="1" applyAlignment="1">
      <alignment vertical="top"/>
    </xf>
    <xf numFmtId="176" fontId="41" fillId="0" borderId="11" xfId="0" applyNumberFormat="1" applyFont="1" applyBorder="1" applyAlignment="1">
      <alignment horizontal="right" vertical="top"/>
    </xf>
    <xf numFmtId="175" fontId="41" fillId="0" borderId="11" xfId="0" applyNumberFormat="1" applyFont="1" applyBorder="1" applyAlignment="1">
      <alignment/>
    </xf>
    <xf numFmtId="175" fontId="43" fillId="44" borderId="45" xfId="0" applyNumberFormat="1" applyFont="1" applyFill="1" applyBorder="1" applyAlignment="1">
      <alignment horizontal="center" vertical="top" wrapText="1"/>
    </xf>
    <xf numFmtId="176" fontId="42" fillId="44" borderId="45" xfId="0" applyNumberFormat="1" applyFont="1" applyFill="1" applyBorder="1" applyAlignment="1">
      <alignment vertical="top" wrapText="1"/>
    </xf>
    <xf numFmtId="175" fontId="48" fillId="44" borderId="45" xfId="0" applyNumberFormat="1" applyFont="1" applyFill="1" applyBorder="1" applyAlignment="1">
      <alignment horizontal="center" vertical="top" wrapText="1"/>
    </xf>
    <xf numFmtId="175" fontId="181" fillId="33" borderId="11" xfId="43" applyNumberFormat="1" applyFont="1" applyFill="1" applyBorder="1" applyAlignment="1">
      <alignment vertical="top"/>
    </xf>
    <xf numFmtId="41" fontId="47" fillId="0" borderId="19" xfId="0" applyNumberFormat="1" applyFont="1" applyFill="1" applyBorder="1" applyAlignment="1">
      <alignment horizontal="center" vertical="top"/>
    </xf>
    <xf numFmtId="3" fontId="41" fillId="33" borderId="11" xfId="0" applyNumberFormat="1" applyFont="1" applyFill="1" applyBorder="1" applyAlignment="1">
      <alignment horizontal="center" vertical="top" wrapText="1"/>
    </xf>
    <xf numFmtId="176" fontId="41" fillId="33" borderId="21" xfId="43" applyNumberFormat="1" applyFont="1" applyFill="1" applyBorder="1" applyAlignment="1">
      <alignment vertical="top" wrapText="1"/>
    </xf>
    <xf numFmtId="176" fontId="41" fillId="33" borderId="11" xfId="43" applyNumberFormat="1" applyFont="1" applyFill="1" applyBorder="1" applyAlignment="1">
      <alignment vertical="top" wrapText="1"/>
    </xf>
    <xf numFmtId="175" fontId="41" fillId="33" borderId="11" xfId="43" applyNumberFormat="1" applyFont="1" applyFill="1" applyBorder="1" applyAlignment="1">
      <alignment vertical="top" wrapText="1"/>
    </xf>
    <xf numFmtId="0" fontId="47" fillId="49" borderId="19" xfId="0" applyFont="1" applyFill="1" applyBorder="1" applyAlignment="1">
      <alignment vertical="top" wrapText="1"/>
    </xf>
    <xf numFmtId="0" fontId="47" fillId="0" borderId="19" xfId="0" applyFont="1" applyBorder="1" applyAlignment="1">
      <alignment horizontal="left" vertical="top"/>
    </xf>
    <xf numFmtId="3" fontId="41" fillId="0" borderId="16" xfId="0" applyNumberFormat="1" applyFont="1" applyBorder="1" applyAlignment="1">
      <alignment horizontal="center" vertical="top"/>
    </xf>
    <xf numFmtId="175" fontId="41" fillId="0" borderId="16" xfId="43" applyNumberFormat="1" applyFont="1" applyBorder="1" applyAlignment="1">
      <alignment vertical="top"/>
    </xf>
    <xf numFmtId="0" fontId="47" fillId="0" borderId="47" xfId="0" applyFont="1" applyBorder="1" applyAlignment="1">
      <alignment horizontal="center" vertical="top"/>
    </xf>
    <xf numFmtId="0" fontId="74" fillId="44" borderId="45" xfId="0" applyFont="1" applyFill="1" applyBorder="1" applyAlignment="1">
      <alignment horizontal="left" vertical="top"/>
    </xf>
    <xf numFmtId="0" fontId="48" fillId="44" borderId="45" xfId="0" applyFont="1" applyFill="1" applyBorder="1" applyAlignment="1">
      <alignment horizontal="center" vertical="top"/>
    </xf>
    <xf numFmtId="176" fontId="42" fillId="44" borderId="45" xfId="0" applyNumberFormat="1" applyFont="1" applyFill="1" applyBorder="1" applyAlignment="1">
      <alignment vertical="top"/>
    </xf>
    <xf numFmtId="175" fontId="48" fillId="44" borderId="45" xfId="0" applyNumberFormat="1" applyFont="1" applyFill="1" applyBorder="1" applyAlignment="1">
      <alignment horizontal="center" vertical="top"/>
    </xf>
    <xf numFmtId="0" fontId="130" fillId="44" borderId="46" xfId="0" applyFont="1" applyFill="1" applyBorder="1" applyAlignment="1">
      <alignment horizontal="center" vertical="top" wrapText="1"/>
    </xf>
    <xf numFmtId="0" fontId="77" fillId="0" borderId="0" xfId="0" applyFont="1" applyAlignment="1">
      <alignment/>
    </xf>
    <xf numFmtId="41" fontId="77" fillId="0" borderId="0" xfId="0" applyNumberFormat="1" applyFont="1" applyAlignment="1">
      <alignment/>
    </xf>
    <xf numFmtId="176" fontId="58" fillId="49" borderId="45" xfId="0" applyNumberFormat="1" applyFont="1" applyFill="1" applyBorder="1" applyAlignment="1">
      <alignment vertical="top"/>
    </xf>
    <xf numFmtId="175" fontId="58" fillId="49" borderId="45" xfId="0" applyNumberFormat="1" applyFont="1" applyFill="1" applyBorder="1" applyAlignment="1">
      <alignment vertical="top"/>
    </xf>
    <xf numFmtId="41" fontId="56" fillId="49" borderId="46" xfId="0" applyNumberFormat="1" applyFont="1" applyFill="1" applyBorder="1" applyAlignment="1">
      <alignment horizontal="center" vertical="top"/>
    </xf>
    <xf numFmtId="0" fontId="126" fillId="44" borderId="51" xfId="0" applyFont="1" applyFill="1" applyBorder="1" applyAlignment="1">
      <alignment horizontal="center" vertical="top" wrapText="1"/>
    </xf>
    <xf numFmtId="0" fontId="126" fillId="44" borderId="54" xfId="0" applyFont="1" applyFill="1" applyBorder="1" applyAlignment="1">
      <alignment horizontal="center" vertical="top" wrapText="1"/>
    </xf>
    <xf numFmtId="0" fontId="78" fillId="44" borderId="55" xfId="0" applyFont="1" applyFill="1" applyBorder="1" applyAlignment="1">
      <alignment horizontal="center" vertical="top" wrapText="1"/>
    </xf>
    <xf numFmtId="0" fontId="178" fillId="2" borderId="10" xfId="0" applyFont="1" applyFill="1" applyBorder="1" applyAlignment="1">
      <alignment vertical="top" wrapText="1"/>
    </xf>
    <xf numFmtId="176" fontId="179" fillId="2" borderId="14" xfId="0" applyNumberFormat="1" applyFont="1" applyFill="1" applyBorder="1" applyAlignment="1">
      <alignment horizontal="right" vertical="top" wrapText="1"/>
    </xf>
    <xf numFmtId="0" fontId="180" fillId="2" borderId="18" xfId="0" applyFont="1" applyFill="1" applyBorder="1" applyAlignment="1">
      <alignment horizontal="center" vertical="top" wrapText="1"/>
    </xf>
    <xf numFmtId="0" fontId="42" fillId="44" borderId="53" xfId="0" applyFont="1" applyFill="1" applyBorder="1" applyAlignment="1">
      <alignment horizontal="center" vertical="top"/>
    </xf>
    <xf numFmtId="0" fontId="42" fillId="44" borderId="54" xfId="0" applyFont="1" applyFill="1" applyBorder="1" applyAlignment="1">
      <alignment vertical="top" wrapText="1"/>
    </xf>
    <xf numFmtId="0" fontId="41" fillId="44" borderId="54" xfId="0" applyFont="1" applyFill="1" applyBorder="1" applyAlignment="1">
      <alignment vertical="top"/>
    </xf>
    <xf numFmtId="0" fontId="41" fillId="44" borderId="54" xfId="0" applyFont="1" applyFill="1" applyBorder="1" applyAlignment="1">
      <alignment horizontal="center" vertical="top"/>
    </xf>
    <xf numFmtId="176" fontId="42" fillId="44" borderId="54" xfId="43" applyNumberFormat="1" applyFont="1" applyFill="1" applyBorder="1" applyAlignment="1">
      <alignment horizontal="right" vertical="top"/>
    </xf>
    <xf numFmtId="176" fontId="42" fillId="44" borderId="54" xfId="43" applyNumberFormat="1" applyFont="1" applyFill="1" applyBorder="1" applyAlignment="1">
      <alignment vertical="top"/>
    </xf>
    <xf numFmtId="176" fontId="41" fillId="44" borderId="54" xfId="43" applyNumberFormat="1" applyFont="1" applyFill="1" applyBorder="1" applyAlignment="1">
      <alignment horizontal="left" vertical="top"/>
    </xf>
    <xf numFmtId="0" fontId="45" fillId="2" borderId="53" xfId="0" applyFont="1" applyFill="1" applyBorder="1" applyAlignment="1">
      <alignment horizontal="center" vertical="top"/>
    </xf>
    <xf numFmtId="0" fontId="42" fillId="2" borderId="54" xfId="0" applyFont="1" applyFill="1" applyBorder="1" applyAlignment="1">
      <alignment vertical="top" wrapText="1"/>
    </xf>
    <xf numFmtId="0" fontId="79" fillId="2" borderId="54" xfId="0" applyFont="1" applyFill="1" applyBorder="1" applyAlignment="1">
      <alignment vertical="top"/>
    </xf>
    <xf numFmtId="176" fontId="65" fillId="2" borderId="54" xfId="43" applyNumberFormat="1" applyFont="1" applyFill="1" applyBorder="1" applyAlignment="1">
      <alignment vertical="top"/>
    </xf>
    <xf numFmtId="176" fontId="41" fillId="2" borderId="54" xfId="43" applyNumberFormat="1" applyFont="1" applyFill="1" applyBorder="1" applyAlignment="1">
      <alignment horizontal="left" vertical="top"/>
    </xf>
    <xf numFmtId="0" fontId="42" fillId="2" borderId="55" xfId="0" applyFont="1" applyFill="1" applyBorder="1" applyAlignment="1">
      <alignment horizontal="center" vertical="top"/>
    </xf>
    <xf numFmtId="0" fontId="41" fillId="0" borderId="20" xfId="0" applyFont="1" applyBorder="1" applyAlignment="1">
      <alignment horizontal="center" vertical="top"/>
    </xf>
    <xf numFmtId="0" fontId="41" fillId="0" borderId="21" xfId="0" applyFont="1" applyFill="1" applyBorder="1" applyAlignment="1">
      <alignment horizontal="center" vertical="top"/>
    </xf>
    <xf numFmtId="176" fontId="41" fillId="0" borderId="21" xfId="0" applyNumberFormat="1" applyFont="1" applyBorder="1" applyAlignment="1">
      <alignment horizontal="right" vertical="top"/>
    </xf>
    <xf numFmtId="41" fontId="42" fillId="41" borderId="24" xfId="43" applyFont="1" applyFill="1" applyBorder="1" applyAlignment="1">
      <alignment horizontal="left" vertical="top"/>
    </xf>
    <xf numFmtId="0" fontId="45" fillId="2" borderId="44" xfId="0" applyFont="1" applyFill="1" applyBorder="1" applyAlignment="1">
      <alignment horizontal="center" vertical="top"/>
    </xf>
    <xf numFmtId="0" fontId="42" fillId="2" borderId="63" xfId="0" applyFont="1" applyFill="1" applyBorder="1" applyAlignment="1">
      <alignment vertical="top" wrapText="1"/>
    </xf>
    <xf numFmtId="0" fontId="41" fillId="2" borderId="45" xfId="0" applyFont="1" applyFill="1" applyBorder="1" applyAlignment="1">
      <alignment vertical="top"/>
    </xf>
    <xf numFmtId="176" fontId="182" fillId="2" borderId="45" xfId="43" applyNumberFormat="1" applyFont="1" applyFill="1" applyBorder="1" applyAlignment="1">
      <alignment vertical="top"/>
    </xf>
    <xf numFmtId="176" fontId="41" fillId="2" borderId="45" xfId="0" applyNumberFormat="1" applyFont="1" applyFill="1" applyBorder="1" applyAlignment="1">
      <alignment horizontal="right" vertical="top"/>
    </xf>
    <xf numFmtId="41" fontId="41" fillId="2" borderId="46" xfId="43" applyFont="1" applyFill="1" applyBorder="1" applyAlignment="1">
      <alignment horizontal="left" vertical="top"/>
    </xf>
    <xf numFmtId="41" fontId="47" fillId="0" borderId="24" xfId="43" applyFont="1" applyBorder="1" applyAlignment="1">
      <alignment horizontal="left" vertical="top"/>
    </xf>
    <xf numFmtId="0" fontId="58" fillId="44" borderId="50" xfId="0" applyFont="1" applyFill="1" applyBorder="1" applyAlignment="1">
      <alignment horizontal="right" vertical="top"/>
    </xf>
    <xf numFmtId="0" fontId="64" fillId="44" borderId="51" xfId="0" applyFont="1" applyFill="1" applyBorder="1" applyAlignment="1">
      <alignment horizontal="left" vertical="top" wrapText="1"/>
    </xf>
    <xf numFmtId="0" fontId="132" fillId="44" borderId="51" xfId="0" applyFont="1" applyFill="1" applyBorder="1" applyAlignment="1">
      <alignment horizontal="center" vertical="top"/>
    </xf>
    <xf numFmtId="0" fontId="132" fillId="44" borderId="51" xfId="0" applyFont="1" applyFill="1" applyBorder="1" applyAlignment="1">
      <alignment horizontal="right" vertical="top"/>
    </xf>
    <xf numFmtId="176" fontId="58" fillId="44" borderId="51" xfId="43" applyNumberFormat="1" applyFont="1" applyFill="1" applyBorder="1" applyAlignment="1">
      <alignment vertical="top"/>
    </xf>
    <xf numFmtId="164" fontId="80" fillId="44" borderId="52" xfId="0" applyNumberFormat="1" applyFont="1" applyFill="1" applyBorder="1" applyAlignment="1">
      <alignment horizontal="center" vertical="top"/>
    </xf>
    <xf numFmtId="0" fontId="46" fillId="0" borderId="0" xfId="0" applyFont="1" applyAlignment="1">
      <alignment horizontal="right" vertical="top"/>
    </xf>
    <xf numFmtId="0" fontId="54" fillId="50" borderId="13" xfId="0" applyFont="1" applyFill="1" applyBorder="1" applyAlignment="1">
      <alignment horizontal="center" vertical="top"/>
    </xf>
    <xf numFmtId="0" fontId="81" fillId="50" borderId="11" xfId="0" applyFont="1" applyFill="1" applyBorder="1" applyAlignment="1">
      <alignment horizontal="right" vertical="top"/>
    </xf>
    <xf numFmtId="0" fontId="81" fillId="50" borderId="11" xfId="0" applyFont="1" applyFill="1" applyBorder="1" applyAlignment="1">
      <alignment horizontal="center" vertical="top"/>
    </xf>
    <xf numFmtId="0" fontId="58" fillId="50" borderId="11" xfId="0" applyFont="1" applyFill="1" applyBorder="1" applyAlignment="1">
      <alignment horizontal="right" vertical="top"/>
    </xf>
    <xf numFmtId="176" fontId="58" fillId="50" borderId="11" xfId="43" applyNumberFormat="1" applyFont="1" applyFill="1" applyBorder="1" applyAlignment="1">
      <alignment vertical="top"/>
    </xf>
    <xf numFmtId="164" fontId="80" fillId="50" borderId="19" xfId="0" applyNumberFormat="1" applyFont="1" applyFill="1" applyBorder="1" applyAlignment="1">
      <alignment horizontal="center" vertical="top"/>
    </xf>
    <xf numFmtId="0" fontId="64" fillId="33" borderId="20" xfId="0" applyFont="1" applyFill="1" applyBorder="1" applyAlignment="1">
      <alignment horizontal="center" vertical="top"/>
    </xf>
    <xf numFmtId="0" fontId="64" fillId="33" borderId="21" xfId="0" applyFont="1" applyFill="1" applyBorder="1" applyAlignment="1">
      <alignment horizontal="left" vertical="top" wrapText="1"/>
    </xf>
    <xf numFmtId="3" fontId="64" fillId="33" borderId="21" xfId="0" applyNumberFormat="1" applyFont="1" applyFill="1" applyBorder="1" applyAlignment="1">
      <alignment horizontal="center" vertical="top"/>
    </xf>
    <xf numFmtId="0" fontId="64" fillId="33" borderId="21" xfId="0" applyFont="1" applyFill="1" applyBorder="1" applyAlignment="1">
      <alignment horizontal="center" vertical="top"/>
    </xf>
    <xf numFmtId="176" fontId="64" fillId="33" borderId="21" xfId="43" applyNumberFormat="1" applyFont="1" applyFill="1" applyBorder="1" applyAlignment="1">
      <alignment vertical="top"/>
    </xf>
    <xf numFmtId="176" fontId="58" fillId="33" borderId="21" xfId="43" applyNumberFormat="1" applyFont="1" applyFill="1" applyBorder="1" applyAlignment="1">
      <alignment vertical="top"/>
    </xf>
    <xf numFmtId="164" fontId="54" fillId="34" borderId="24" xfId="0" applyNumberFormat="1" applyFont="1" applyFill="1" applyBorder="1" applyAlignment="1">
      <alignment vertical="top" wrapText="1"/>
    </xf>
    <xf numFmtId="0" fontId="41" fillId="33" borderId="23" xfId="67" applyFont="1" applyFill="1" applyBorder="1" applyAlignment="1">
      <alignment horizontal="left" vertical="top" wrapText="1"/>
      <protection/>
    </xf>
    <xf numFmtId="3" fontId="64" fillId="33" borderId="21" xfId="0" applyNumberFormat="1" applyFont="1" applyFill="1" applyBorder="1" applyAlignment="1">
      <alignment horizontal="right" vertical="top"/>
    </xf>
    <xf numFmtId="0" fontId="58" fillId="33" borderId="21" xfId="0" applyFont="1" applyFill="1" applyBorder="1" applyAlignment="1">
      <alignment horizontal="right" vertical="top"/>
    </xf>
    <xf numFmtId="176" fontId="64" fillId="33" borderId="21" xfId="43" applyNumberFormat="1" applyFont="1" applyFill="1" applyBorder="1" applyAlignment="1">
      <alignment horizontal="right" vertical="top"/>
    </xf>
    <xf numFmtId="41" fontId="58" fillId="33" borderId="24" xfId="0" applyNumberFormat="1" applyFont="1" applyFill="1" applyBorder="1" applyAlignment="1">
      <alignment horizontal="center" vertical="top"/>
    </xf>
    <xf numFmtId="0" fontId="41" fillId="7" borderId="0" xfId="0" applyFont="1" applyFill="1" applyAlignment="1">
      <alignment/>
    </xf>
    <xf numFmtId="0" fontId="2" fillId="0" borderId="0" xfId="0" applyFont="1" applyBorder="1" applyAlignment="1">
      <alignment vertical="top" wrapText="1"/>
    </xf>
    <xf numFmtId="0" fontId="2" fillId="0" borderId="0" xfId="0" applyFont="1" applyAlignment="1">
      <alignment horizontal="center" vertical="top" wrapText="1"/>
    </xf>
    <xf numFmtId="0" fontId="69" fillId="0" borderId="0" xfId="0" applyFont="1" applyFill="1" applyBorder="1" applyAlignment="1">
      <alignment vertical="top"/>
    </xf>
    <xf numFmtId="0" fontId="69" fillId="0" borderId="0" xfId="0" applyFont="1" applyBorder="1" applyAlignment="1">
      <alignment vertical="top"/>
    </xf>
    <xf numFmtId="0" fontId="37" fillId="0" borderId="0" xfId="0" applyFont="1" applyFill="1" applyBorder="1" applyAlignment="1">
      <alignment horizontal="right" vertical="top"/>
    </xf>
    <xf numFmtId="0" fontId="72" fillId="44" borderId="60" xfId="0" applyFont="1" applyFill="1" applyBorder="1" applyAlignment="1">
      <alignment horizontal="center" vertical="top" wrapText="1"/>
    </xf>
    <xf numFmtId="0" fontId="44" fillId="44" borderId="69" xfId="0" applyFont="1" applyFill="1" applyBorder="1" applyAlignment="1">
      <alignment horizontal="center" vertical="top" wrapText="1"/>
    </xf>
    <xf numFmtId="0" fontId="44" fillId="44" borderId="45" xfId="0" applyFont="1" applyFill="1" applyBorder="1" applyAlignment="1">
      <alignment horizontal="center" vertical="top" wrapText="1"/>
    </xf>
    <xf numFmtId="0" fontId="44" fillId="44" borderId="62" xfId="0" applyFont="1" applyFill="1" applyBorder="1" applyAlignment="1">
      <alignment horizontal="center" vertical="top" wrapText="1"/>
    </xf>
    <xf numFmtId="0" fontId="44" fillId="44" borderId="31" xfId="0" applyFont="1" applyFill="1" applyBorder="1" applyAlignment="1">
      <alignment horizontal="center" vertical="top" wrapText="1"/>
    </xf>
    <xf numFmtId="0" fontId="44" fillId="44" borderId="32" xfId="0" applyFont="1" applyFill="1" applyBorder="1" applyAlignment="1">
      <alignment horizontal="center" vertical="top" wrapText="1"/>
    </xf>
    <xf numFmtId="0" fontId="71" fillId="44" borderId="39" xfId="0" applyFont="1" applyFill="1" applyBorder="1" applyAlignment="1">
      <alignment horizontal="center" vertical="top" wrapText="1"/>
    </xf>
    <xf numFmtId="0" fontId="130" fillId="44" borderId="17" xfId="0" applyFont="1" applyFill="1" applyBorder="1" applyAlignment="1">
      <alignment horizontal="center" vertical="top" wrapText="1"/>
    </xf>
    <xf numFmtId="0" fontId="127" fillId="44" borderId="54" xfId="0" applyFont="1" applyFill="1" applyBorder="1" applyAlignment="1">
      <alignment horizontal="center" vertical="top" wrapText="1"/>
    </xf>
    <xf numFmtId="0" fontId="45" fillId="44" borderId="70" xfId="0" applyFont="1" applyFill="1" applyBorder="1" applyAlignment="1">
      <alignment horizontal="center" vertical="top" wrapText="1"/>
    </xf>
    <xf numFmtId="0" fontId="44" fillId="44" borderId="54" xfId="0" applyFont="1" applyFill="1" applyBorder="1" applyAlignment="1">
      <alignment horizontal="center" vertical="top" wrapText="1"/>
    </xf>
    <xf numFmtId="0" fontId="45" fillId="44" borderId="21" xfId="0" applyFont="1" applyFill="1" applyBorder="1" applyAlignment="1">
      <alignment horizontal="center" vertical="top" wrapText="1"/>
    </xf>
    <xf numFmtId="0" fontId="75" fillId="44" borderId="21" xfId="0" applyFont="1" applyFill="1" applyBorder="1" applyAlignment="1">
      <alignment horizontal="left" vertical="top" wrapText="1"/>
    </xf>
    <xf numFmtId="176" fontId="44" fillId="44" borderId="21" xfId="0" applyNumberFormat="1" applyFont="1" applyFill="1" applyBorder="1" applyAlignment="1">
      <alignment horizontal="right" vertical="top" wrapText="1"/>
    </xf>
    <xf numFmtId="0" fontId="78" fillId="44" borderId="21" xfId="0" applyFont="1" applyFill="1" applyBorder="1" applyAlignment="1">
      <alignment horizontal="center" vertical="top" wrapText="1"/>
    </xf>
    <xf numFmtId="0" fontId="126" fillId="44" borderId="20" xfId="0" applyFont="1" applyFill="1" applyBorder="1" applyAlignment="1">
      <alignment horizontal="center" vertical="top" wrapText="1"/>
    </xf>
    <xf numFmtId="0" fontId="81" fillId="44" borderId="21" xfId="0" applyFont="1" applyFill="1" applyBorder="1" applyAlignment="1">
      <alignment horizontal="left" vertical="top" wrapText="1"/>
    </xf>
    <xf numFmtId="176" fontId="44" fillId="44" borderId="67" xfId="0" applyNumberFormat="1" applyFont="1" applyFill="1" applyBorder="1" applyAlignment="1">
      <alignment horizontal="right" vertical="top" wrapText="1"/>
    </xf>
    <xf numFmtId="176" fontId="130" fillId="44" borderId="24" xfId="0" applyNumberFormat="1" applyFont="1" applyFill="1" applyBorder="1" applyAlignment="1">
      <alignment horizontal="center" vertical="top" wrapText="1"/>
    </xf>
    <xf numFmtId="0" fontId="54" fillId="33" borderId="13" xfId="0" applyFont="1" applyFill="1" applyBorder="1" applyAlignment="1">
      <alignment horizontal="center" vertical="top"/>
    </xf>
    <xf numFmtId="0" fontId="82" fillId="33" borderId="11" xfId="0" applyFont="1" applyFill="1" applyBorder="1" applyAlignment="1">
      <alignment horizontal="left" vertical="top" wrapText="1"/>
    </xf>
    <xf numFmtId="176" fontId="183" fillId="33" borderId="11" xfId="0" applyNumberFormat="1" applyFont="1" applyFill="1" applyBorder="1" applyAlignment="1">
      <alignment vertical="top"/>
    </xf>
    <xf numFmtId="176" fontId="183" fillId="33" borderId="21" xfId="0" applyNumberFormat="1" applyFont="1" applyFill="1" applyBorder="1" applyAlignment="1">
      <alignment horizontal="right" vertical="top"/>
    </xf>
    <xf numFmtId="164" fontId="184" fillId="33" borderId="19" xfId="0" applyNumberFormat="1" applyFont="1" applyFill="1" applyBorder="1" applyAlignment="1">
      <alignment horizontal="center" vertical="top"/>
    </xf>
    <xf numFmtId="0" fontId="47" fillId="34" borderId="13" xfId="0" applyFont="1" applyFill="1" applyBorder="1" applyAlignment="1">
      <alignment horizontal="center" vertical="top"/>
    </xf>
    <xf numFmtId="0" fontId="183" fillId="33" borderId="11" xfId="0" applyFont="1" applyFill="1" applyBorder="1" applyAlignment="1">
      <alignment vertical="top" wrapText="1"/>
    </xf>
    <xf numFmtId="176" fontId="183" fillId="33" borderId="21" xfId="0" applyNumberFormat="1" applyFont="1" applyFill="1" applyBorder="1" applyAlignment="1">
      <alignment vertical="top"/>
    </xf>
    <xf numFmtId="41" fontId="47" fillId="33" borderId="19" xfId="0" applyNumberFormat="1" applyFont="1" applyFill="1" applyBorder="1" applyAlignment="1">
      <alignment horizontal="left" vertical="top" wrapText="1"/>
    </xf>
    <xf numFmtId="0" fontId="185" fillId="40" borderId="59" xfId="0" applyFont="1" applyFill="1" applyBorder="1" applyAlignment="1">
      <alignment horizontal="center" vertical="top" wrapText="1"/>
    </xf>
    <xf numFmtId="0" fontId="186" fillId="40" borderId="60" xfId="0" applyFont="1" applyFill="1" applyBorder="1" applyAlignment="1">
      <alignment horizontal="left" vertical="top" wrapText="1"/>
    </xf>
    <xf numFmtId="176" fontId="186" fillId="40" borderId="68" xfId="0" applyNumberFormat="1" applyFont="1" applyFill="1" applyBorder="1" applyAlignment="1">
      <alignment horizontal="right" vertical="top" wrapText="1"/>
    </xf>
    <xf numFmtId="176" fontId="187" fillId="40" borderId="61" xfId="0" applyNumberFormat="1" applyFont="1" applyFill="1" applyBorder="1" applyAlignment="1">
      <alignment horizontal="left" vertical="top" wrapText="1"/>
    </xf>
    <xf numFmtId="0" fontId="188" fillId="4" borderId="44" xfId="0" applyFont="1" applyFill="1" applyBorder="1" applyAlignment="1">
      <alignment horizontal="center" vertical="top" wrapText="1"/>
    </xf>
    <xf numFmtId="0" fontId="189" fillId="4" borderId="45" xfId="0" applyFont="1" applyFill="1" applyBorder="1" applyAlignment="1">
      <alignment horizontal="left" vertical="top" wrapText="1"/>
    </xf>
    <xf numFmtId="176" fontId="179" fillId="4" borderId="63" xfId="0" applyNumberFormat="1" applyFont="1" applyFill="1" applyBorder="1" applyAlignment="1">
      <alignment horizontal="right" vertical="top" wrapText="1"/>
    </xf>
    <xf numFmtId="0" fontId="190" fillId="4" borderId="46" xfId="0" applyFont="1" applyFill="1" applyBorder="1" applyAlignment="1">
      <alignment horizontal="left" vertical="top" wrapText="1"/>
    </xf>
    <xf numFmtId="0" fontId="191" fillId="33" borderId="20" xfId="0" applyFont="1" applyFill="1" applyBorder="1" applyAlignment="1">
      <alignment horizontal="center" vertical="top" wrapText="1"/>
    </xf>
    <xf numFmtId="0" fontId="192" fillId="33" borderId="21" xfId="0" applyFont="1" applyFill="1" applyBorder="1" applyAlignment="1">
      <alignment horizontal="left" vertical="top" wrapText="1"/>
    </xf>
    <xf numFmtId="176" fontId="192" fillId="33" borderId="21" xfId="0" applyNumberFormat="1" applyFont="1" applyFill="1" applyBorder="1" applyAlignment="1">
      <alignment vertical="top" wrapText="1"/>
    </xf>
    <xf numFmtId="176" fontId="183" fillId="33" borderId="21" xfId="0" applyNumberFormat="1" applyFont="1" applyFill="1" applyBorder="1" applyAlignment="1">
      <alignment vertical="top" wrapText="1"/>
    </xf>
    <xf numFmtId="176" fontId="193" fillId="33" borderId="21" xfId="0" applyNumberFormat="1" applyFont="1" applyFill="1" applyBorder="1" applyAlignment="1">
      <alignment vertical="top" wrapText="1"/>
    </xf>
    <xf numFmtId="176" fontId="183" fillId="33" borderId="21" xfId="0" applyNumberFormat="1" applyFont="1" applyFill="1" applyBorder="1" applyAlignment="1">
      <alignment horizontal="right" vertical="top" wrapText="1"/>
    </xf>
    <xf numFmtId="176" fontId="193" fillId="33" borderId="21" xfId="0" applyNumberFormat="1" applyFont="1" applyFill="1" applyBorder="1" applyAlignment="1">
      <alignment horizontal="right" vertical="top" wrapText="1"/>
    </xf>
    <xf numFmtId="176" fontId="179" fillId="33" borderId="21" xfId="0" applyNumberFormat="1" applyFont="1" applyFill="1" applyBorder="1" applyAlignment="1">
      <alignment horizontal="right" vertical="top" wrapText="1"/>
    </xf>
    <xf numFmtId="0" fontId="194" fillId="33" borderId="24" xfId="0" applyFont="1" applyFill="1" applyBorder="1" applyAlignment="1">
      <alignment horizontal="left" vertical="top" wrapText="1"/>
    </xf>
    <xf numFmtId="0" fontId="191" fillId="33" borderId="13" xfId="0" applyFont="1" applyFill="1" applyBorder="1" applyAlignment="1">
      <alignment horizontal="center" vertical="top" wrapText="1"/>
    </xf>
    <xf numFmtId="0" fontId="192" fillId="33" borderId="11" xfId="0" applyFont="1" applyFill="1" applyBorder="1" applyAlignment="1">
      <alignment horizontal="left" vertical="top" wrapText="1"/>
    </xf>
    <xf numFmtId="176" fontId="192" fillId="33" borderId="11" xfId="0" applyNumberFormat="1" applyFont="1" applyFill="1" applyBorder="1" applyAlignment="1">
      <alignment vertical="top" wrapText="1"/>
    </xf>
    <xf numFmtId="176" fontId="183" fillId="33" borderId="11" xfId="0" applyNumberFormat="1" applyFont="1" applyFill="1" applyBorder="1" applyAlignment="1">
      <alignment vertical="top" wrapText="1"/>
    </xf>
    <xf numFmtId="176" fontId="193" fillId="33" borderId="11" xfId="0" applyNumberFormat="1" applyFont="1" applyFill="1" applyBorder="1" applyAlignment="1">
      <alignment vertical="top" wrapText="1"/>
    </xf>
    <xf numFmtId="176" fontId="183" fillId="33" borderId="11" xfId="0" applyNumberFormat="1" applyFont="1" applyFill="1" applyBorder="1" applyAlignment="1">
      <alignment horizontal="right" vertical="top" wrapText="1"/>
    </xf>
    <xf numFmtId="176" fontId="179" fillId="33" borderId="11" xfId="0" applyNumberFormat="1" applyFont="1" applyFill="1" applyBorder="1" applyAlignment="1">
      <alignment horizontal="right" vertical="top" wrapText="1"/>
    </xf>
    <xf numFmtId="0" fontId="191" fillId="33" borderId="12" xfId="0" applyFont="1" applyFill="1" applyBorder="1" applyAlignment="1">
      <alignment horizontal="center" vertical="top" wrapText="1"/>
    </xf>
    <xf numFmtId="0" fontId="192" fillId="33" borderId="16" xfId="0" applyFont="1" applyFill="1" applyBorder="1" applyAlignment="1">
      <alignment horizontal="left" vertical="top" wrapText="1"/>
    </xf>
    <xf numFmtId="176" fontId="192" fillId="33" borderId="16" xfId="0" applyNumberFormat="1" applyFont="1" applyFill="1" applyBorder="1" applyAlignment="1">
      <alignment vertical="top" wrapText="1"/>
    </xf>
    <xf numFmtId="176" fontId="183" fillId="33" borderId="16" xfId="0" applyNumberFormat="1" applyFont="1" applyFill="1" applyBorder="1" applyAlignment="1">
      <alignment vertical="top" wrapText="1"/>
    </xf>
    <xf numFmtId="176" fontId="193" fillId="33" borderId="16" xfId="0" applyNumberFormat="1" applyFont="1" applyFill="1" applyBorder="1" applyAlignment="1">
      <alignment vertical="top" wrapText="1"/>
    </xf>
    <xf numFmtId="176" fontId="183" fillId="33" borderId="16" xfId="0" applyNumberFormat="1" applyFont="1" applyFill="1" applyBorder="1" applyAlignment="1">
      <alignment horizontal="right" vertical="top" wrapText="1"/>
    </xf>
    <xf numFmtId="176" fontId="193" fillId="33" borderId="16" xfId="0" applyNumberFormat="1" applyFont="1" applyFill="1" applyBorder="1" applyAlignment="1">
      <alignment horizontal="right" vertical="top" wrapText="1"/>
    </xf>
    <xf numFmtId="176" fontId="179" fillId="33" borderId="16" xfId="0" applyNumberFormat="1" applyFont="1" applyFill="1" applyBorder="1" applyAlignment="1">
      <alignment horizontal="right" vertical="top" wrapText="1"/>
    </xf>
    <xf numFmtId="0" fontId="45" fillId="4" borderId="44" xfId="0" applyFont="1" applyFill="1" applyBorder="1" applyAlignment="1">
      <alignment horizontal="center" vertical="top"/>
    </xf>
    <xf numFmtId="0" fontId="42" fillId="4" borderId="45" xfId="0" applyFont="1" applyFill="1" applyBorder="1" applyAlignment="1">
      <alignment vertical="top" wrapText="1"/>
    </xf>
    <xf numFmtId="176" fontId="42" fillId="4" borderId="45" xfId="0" applyNumberFormat="1" applyFont="1" applyFill="1" applyBorder="1" applyAlignment="1">
      <alignment vertical="top"/>
    </xf>
    <xf numFmtId="41" fontId="47" fillId="44" borderId="46" xfId="0" applyNumberFormat="1" applyFont="1" applyFill="1" applyBorder="1" applyAlignment="1">
      <alignment horizontal="left" vertical="top" wrapText="1"/>
    </xf>
    <xf numFmtId="0" fontId="47" fillId="0" borderId="20" xfId="0" applyFont="1" applyBorder="1" applyAlignment="1">
      <alignment horizontal="center" vertical="top"/>
    </xf>
    <xf numFmtId="0" fontId="183" fillId="0" borderId="21" xfId="0" applyFont="1" applyBorder="1" applyAlignment="1">
      <alignment vertical="top" wrapText="1"/>
    </xf>
    <xf numFmtId="176" fontId="183" fillId="0" borderId="21" xfId="0" applyNumberFormat="1" applyFont="1" applyBorder="1" applyAlignment="1">
      <alignment vertical="top"/>
    </xf>
    <xf numFmtId="176" fontId="183" fillId="0" borderId="21" xfId="0" applyNumberFormat="1" applyFont="1" applyBorder="1" applyAlignment="1">
      <alignment horizontal="right" vertical="top"/>
    </xf>
    <xf numFmtId="176" fontId="183" fillId="0" borderId="21" xfId="0" applyNumberFormat="1" applyFont="1" applyFill="1" applyBorder="1" applyAlignment="1">
      <alignment horizontal="right" vertical="top"/>
    </xf>
    <xf numFmtId="41" fontId="126" fillId="41" borderId="24" xfId="43" applyFont="1" applyFill="1" applyBorder="1" applyAlignment="1">
      <alignment horizontal="left" vertical="top" wrapText="1"/>
    </xf>
    <xf numFmtId="0" fontId="47" fillId="33" borderId="12" xfId="0" applyFont="1" applyFill="1" applyBorder="1" applyAlignment="1">
      <alignment horizontal="center" vertical="top"/>
    </xf>
    <xf numFmtId="0" fontId="183" fillId="33" borderId="16" xfId="0" applyFont="1" applyFill="1" applyBorder="1" applyAlignment="1">
      <alignment vertical="top" wrapText="1"/>
    </xf>
    <xf numFmtId="176" fontId="183" fillId="33" borderId="16" xfId="0" applyNumberFormat="1" applyFont="1" applyFill="1" applyBorder="1" applyAlignment="1">
      <alignment vertical="top"/>
    </xf>
    <xf numFmtId="176" fontId="183" fillId="0" borderId="16" xfId="0" applyNumberFormat="1" applyFont="1" applyBorder="1" applyAlignment="1">
      <alignment horizontal="right" vertical="top"/>
    </xf>
    <xf numFmtId="176" fontId="183" fillId="0" borderId="60" xfId="0" applyNumberFormat="1" applyFont="1" applyBorder="1" applyAlignment="1">
      <alignment horizontal="right" vertical="top"/>
    </xf>
    <xf numFmtId="176" fontId="183" fillId="0" borderId="60" xfId="0" applyNumberFormat="1" applyFont="1" applyFill="1" applyBorder="1" applyAlignment="1">
      <alignment horizontal="right" vertical="top"/>
    </xf>
    <xf numFmtId="0" fontId="54" fillId="4" borderId="44" xfId="0" applyFont="1" applyFill="1" applyBorder="1" applyAlignment="1">
      <alignment horizontal="center" vertical="top"/>
    </xf>
    <xf numFmtId="0" fontId="58" fillId="4" borderId="45" xfId="0" applyFont="1" applyFill="1" applyBorder="1" applyAlignment="1">
      <alignment horizontal="left" vertical="top" wrapText="1"/>
    </xf>
    <xf numFmtId="176" fontId="42" fillId="4" borderId="63" xfId="0" applyNumberFormat="1" applyFont="1" applyFill="1" applyBorder="1" applyAlignment="1">
      <alignment vertical="top" wrapText="1"/>
    </xf>
    <xf numFmtId="164" fontId="54" fillId="4" borderId="46" xfId="0" applyNumberFormat="1" applyFont="1" applyFill="1" applyBorder="1" applyAlignment="1">
      <alignment vertical="top" wrapText="1"/>
    </xf>
    <xf numFmtId="0" fontId="54" fillId="33" borderId="20" xfId="0" applyFont="1" applyFill="1" applyBorder="1" applyAlignment="1">
      <alignment horizontal="center" vertical="top"/>
    </xf>
    <xf numFmtId="0" fontId="183" fillId="33" borderId="21" xfId="0" applyFont="1" applyFill="1" applyBorder="1" applyAlignment="1">
      <alignment horizontal="left" vertical="top" wrapText="1"/>
    </xf>
    <xf numFmtId="164" fontId="195" fillId="34" borderId="24" xfId="0" applyNumberFormat="1" applyFont="1" applyFill="1" applyBorder="1" applyAlignment="1">
      <alignment vertical="top" wrapText="1"/>
    </xf>
    <xf numFmtId="0" fontId="54" fillId="33" borderId="59" xfId="0" applyFont="1" applyFill="1" applyBorder="1" applyAlignment="1">
      <alignment horizontal="center" vertical="top"/>
    </xf>
    <xf numFmtId="0" fontId="183" fillId="33" borderId="56" xfId="67" applyFont="1" applyFill="1" applyBorder="1" applyAlignment="1">
      <alignment horizontal="left" vertical="top" wrapText="1"/>
      <protection/>
    </xf>
    <xf numFmtId="176" fontId="183" fillId="33" borderId="60" xfId="0" applyNumberFormat="1" applyFont="1" applyFill="1" applyBorder="1" applyAlignment="1">
      <alignment vertical="top"/>
    </xf>
    <xf numFmtId="176" fontId="183" fillId="33" borderId="60" xfId="0" applyNumberFormat="1" applyFont="1" applyFill="1" applyBorder="1" applyAlignment="1">
      <alignment horizontal="right" vertical="top"/>
    </xf>
    <xf numFmtId="176" fontId="193" fillId="33" borderId="60" xfId="0" applyNumberFormat="1" applyFont="1" applyFill="1" applyBorder="1" applyAlignment="1">
      <alignment horizontal="right" vertical="top"/>
    </xf>
    <xf numFmtId="41" fontId="193" fillId="33" borderId="61" xfId="0" applyNumberFormat="1" applyFont="1" applyFill="1" applyBorder="1" applyAlignment="1">
      <alignment horizontal="center" vertical="top"/>
    </xf>
    <xf numFmtId="0" fontId="41" fillId="33" borderId="0" xfId="0" applyFont="1" applyFill="1" applyAlignment="1">
      <alignment/>
    </xf>
    <xf numFmtId="0" fontId="42" fillId="4" borderId="45" xfId="0" applyFont="1" applyFill="1" applyBorder="1" applyAlignment="1">
      <alignment horizontal="left" vertical="top" wrapText="1"/>
    </xf>
    <xf numFmtId="176" fontId="42" fillId="4" borderId="45" xfId="0" applyNumberFormat="1" applyFont="1" applyFill="1" applyBorder="1" applyAlignment="1">
      <alignment vertical="top" wrapText="1"/>
    </xf>
    <xf numFmtId="176" fontId="126" fillId="4" borderId="46" xfId="0" applyNumberFormat="1" applyFont="1" applyFill="1" applyBorder="1" applyAlignment="1">
      <alignment vertical="top" wrapText="1"/>
    </xf>
    <xf numFmtId="0" fontId="45" fillId="40" borderId="36" xfId="0" applyFont="1" applyFill="1" applyBorder="1" applyAlignment="1">
      <alignment horizontal="center" vertical="top"/>
    </xf>
    <xf numFmtId="0" fontId="42" fillId="40" borderId="21" xfId="0" applyFont="1" applyFill="1" applyBorder="1" applyAlignment="1">
      <alignment horizontal="left" vertical="top" wrapText="1"/>
    </xf>
    <xf numFmtId="176" fontId="177" fillId="40" borderId="21" xfId="0" applyNumberFormat="1" applyFont="1" applyFill="1" applyBorder="1" applyAlignment="1">
      <alignment vertical="top" wrapText="1"/>
    </xf>
    <xf numFmtId="176" fontId="42" fillId="40" borderId="21" xfId="0" applyNumberFormat="1" applyFont="1" applyFill="1" applyBorder="1" applyAlignment="1">
      <alignment vertical="top" wrapText="1"/>
    </xf>
    <xf numFmtId="176" fontId="42" fillId="40" borderId="24" xfId="0" applyNumberFormat="1" applyFont="1" applyFill="1" applyBorder="1" applyAlignment="1">
      <alignment vertical="top" wrapText="1"/>
    </xf>
    <xf numFmtId="1" fontId="195" fillId="33" borderId="13" xfId="0" applyNumberFormat="1" applyFont="1" applyFill="1" applyBorder="1" applyAlignment="1">
      <alignment horizontal="center" vertical="top" wrapText="1"/>
    </xf>
    <xf numFmtId="2" fontId="183" fillId="33" borderId="11" xfId="0" applyNumberFormat="1" applyFont="1" applyFill="1" applyBorder="1" applyAlignment="1">
      <alignment vertical="top" wrapText="1"/>
    </xf>
    <xf numFmtId="176" fontId="41" fillId="33" borderId="11" xfId="0" applyNumberFormat="1" applyFont="1" applyFill="1" applyBorder="1" applyAlignment="1">
      <alignment horizontal="right" vertical="top" wrapText="1"/>
    </xf>
    <xf numFmtId="176" fontId="42" fillId="33" borderId="11" xfId="0" applyNumberFormat="1" applyFont="1" applyFill="1" applyBorder="1" applyAlignment="1">
      <alignment horizontal="right" vertical="top" wrapText="1"/>
    </xf>
    <xf numFmtId="41" fontId="193" fillId="33" borderId="19" xfId="0" applyNumberFormat="1" applyFont="1" applyFill="1" applyBorder="1" applyAlignment="1">
      <alignment horizontal="center" vertical="top"/>
    </xf>
    <xf numFmtId="0" fontId="183" fillId="33" borderId="0" xfId="0" applyFont="1" applyFill="1" applyAlignment="1">
      <alignment/>
    </xf>
    <xf numFmtId="2" fontId="183" fillId="33" borderId="11" xfId="0" applyNumberFormat="1" applyFont="1" applyFill="1" applyBorder="1" applyAlignment="1">
      <alignment horizontal="left" vertical="top" wrapText="1"/>
    </xf>
    <xf numFmtId="176" fontId="193" fillId="33" borderId="11" xfId="0" applyNumberFormat="1" applyFont="1" applyFill="1" applyBorder="1" applyAlignment="1">
      <alignment horizontal="right" vertical="top" wrapText="1"/>
    </xf>
    <xf numFmtId="41" fontId="195" fillId="33" borderId="19" xfId="0" applyNumberFormat="1" applyFont="1" applyFill="1" applyBorder="1" applyAlignment="1">
      <alignment horizontal="left" vertical="top" wrapText="1"/>
    </xf>
    <xf numFmtId="2" fontId="45" fillId="40" borderId="13" xfId="0" applyNumberFormat="1" applyFont="1" applyFill="1" applyBorder="1" applyAlignment="1">
      <alignment horizontal="center" vertical="top" wrapText="1"/>
    </xf>
    <xf numFmtId="2" fontId="42" fillId="40" borderId="11" xfId="0" applyNumberFormat="1" applyFont="1" applyFill="1" applyBorder="1" applyAlignment="1">
      <alignment horizontal="left" vertical="top" wrapText="1"/>
    </xf>
    <xf numFmtId="176" fontId="177" fillId="40" borderId="11" xfId="0" applyNumberFormat="1" applyFont="1" applyFill="1" applyBorder="1" applyAlignment="1">
      <alignment vertical="top" wrapText="1"/>
    </xf>
    <xf numFmtId="176" fontId="42" fillId="40" borderId="11" xfId="0" applyNumberFormat="1" applyFont="1" applyFill="1" applyBorder="1" applyAlignment="1">
      <alignment vertical="top" wrapText="1"/>
    </xf>
    <xf numFmtId="41" fontId="58" fillId="40" borderId="19" xfId="0" applyNumberFormat="1" applyFont="1" applyFill="1" applyBorder="1" applyAlignment="1">
      <alignment horizontal="center" vertical="top"/>
    </xf>
    <xf numFmtId="2" fontId="45" fillId="33" borderId="13" xfId="0" applyNumberFormat="1" applyFont="1" applyFill="1" applyBorder="1" applyAlignment="1">
      <alignment horizontal="center" vertical="top" wrapText="1"/>
    </xf>
    <xf numFmtId="2" fontId="45" fillId="33" borderId="12" xfId="0" applyNumberFormat="1" applyFont="1" applyFill="1" applyBorder="1" applyAlignment="1">
      <alignment horizontal="center" vertical="top" wrapText="1"/>
    </xf>
    <xf numFmtId="2" fontId="183" fillId="33" borderId="16" xfId="0" applyNumberFormat="1" applyFont="1" applyFill="1" applyBorder="1" applyAlignment="1">
      <alignment horizontal="left" vertical="top" wrapText="1"/>
    </xf>
    <xf numFmtId="41" fontId="193" fillId="33" borderId="47" xfId="0" applyNumberFormat="1" applyFont="1" applyFill="1" applyBorder="1" applyAlignment="1">
      <alignment horizontal="center" vertical="top"/>
    </xf>
    <xf numFmtId="2" fontId="45" fillId="4" borderId="44" xfId="0" applyNumberFormat="1" applyFont="1" applyFill="1" applyBorder="1" applyAlignment="1">
      <alignment horizontal="center" vertical="top" wrapText="1"/>
    </xf>
    <xf numFmtId="2" fontId="42" fillId="4" borderId="45" xfId="0" applyNumberFormat="1" applyFont="1" applyFill="1" applyBorder="1" applyAlignment="1">
      <alignment horizontal="left" vertical="top" wrapText="1"/>
    </xf>
    <xf numFmtId="41" fontId="132" fillId="4" borderId="46" xfId="0" applyNumberFormat="1" applyFont="1" applyFill="1" applyBorder="1" applyAlignment="1">
      <alignment horizontal="left" vertical="top"/>
    </xf>
    <xf numFmtId="2" fontId="47" fillId="33" borderId="20" xfId="0" applyNumberFormat="1" applyFont="1" applyFill="1" applyBorder="1" applyAlignment="1">
      <alignment horizontal="center" vertical="top" wrapText="1"/>
    </xf>
    <xf numFmtId="2" fontId="183" fillId="33" borderId="71" xfId="0" applyNumberFormat="1" applyFont="1" applyFill="1" applyBorder="1" applyAlignment="1">
      <alignment horizontal="left" vertical="top" wrapText="1"/>
    </xf>
    <xf numFmtId="176" fontId="42" fillId="33" borderId="21" xfId="0" applyNumberFormat="1" applyFont="1" applyFill="1" applyBorder="1" applyAlignment="1">
      <alignment vertical="top" wrapText="1"/>
    </xf>
    <xf numFmtId="0" fontId="47" fillId="33" borderId="13" xfId="0" applyFont="1" applyFill="1" applyBorder="1" applyAlignment="1">
      <alignment horizontal="center" vertical="top"/>
    </xf>
    <xf numFmtId="0" fontId="183" fillId="33" borderId="23" xfId="0" applyFont="1" applyFill="1" applyBorder="1" applyAlignment="1">
      <alignment vertical="top" wrapText="1"/>
    </xf>
    <xf numFmtId="41" fontId="195" fillId="33" borderId="19" xfId="0" applyNumberFormat="1" applyFont="1" applyFill="1" applyBorder="1" applyAlignment="1">
      <alignment horizontal="center" vertical="top"/>
    </xf>
    <xf numFmtId="2" fontId="47" fillId="33" borderId="13" xfId="0" applyNumberFormat="1" applyFont="1" applyFill="1" applyBorder="1" applyAlignment="1">
      <alignment horizontal="center" vertical="top" wrapText="1"/>
    </xf>
    <xf numFmtId="2" fontId="183" fillId="33" borderId="23" xfId="0" applyNumberFormat="1" applyFont="1" applyFill="1" applyBorder="1" applyAlignment="1">
      <alignment horizontal="left" vertical="top" wrapText="1"/>
    </xf>
    <xf numFmtId="3" fontId="47" fillId="33" borderId="13" xfId="0" applyNumberFormat="1" applyFont="1" applyFill="1" applyBorder="1" applyAlignment="1">
      <alignment horizontal="center" vertical="top" wrapText="1"/>
    </xf>
    <xf numFmtId="176" fontId="183" fillId="33" borderId="11" xfId="0" applyNumberFormat="1" applyFont="1" applyFill="1" applyBorder="1" applyAlignment="1">
      <alignment horizontal="right" vertical="top"/>
    </xf>
    <xf numFmtId="3" fontId="47" fillId="33" borderId="12" xfId="0" applyNumberFormat="1" applyFont="1" applyFill="1" applyBorder="1" applyAlignment="1">
      <alignment horizontal="center" vertical="top" wrapText="1"/>
    </xf>
    <xf numFmtId="176" fontId="183" fillId="33" borderId="16" xfId="0" applyNumberFormat="1" applyFont="1" applyFill="1" applyBorder="1" applyAlignment="1">
      <alignment horizontal="right" vertical="top"/>
    </xf>
    <xf numFmtId="2" fontId="42" fillId="4" borderId="62" xfId="0" applyNumberFormat="1" applyFont="1" applyFill="1" applyBorder="1" applyAlignment="1">
      <alignment horizontal="left" vertical="top" wrapText="1"/>
    </xf>
    <xf numFmtId="41" fontId="43" fillId="4" borderId="46" xfId="0" applyNumberFormat="1" applyFont="1" applyFill="1" applyBorder="1" applyAlignment="1">
      <alignment horizontal="left" vertical="top"/>
    </xf>
    <xf numFmtId="2" fontId="188" fillId="40" borderId="20" xfId="0" applyNumberFormat="1" applyFont="1" applyFill="1" applyBorder="1" applyAlignment="1">
      <alignment horizontal="center" vertical="top" wrapText="1"/>
    </xf>
    <xf numFmtId="2" fontId="178" fillId="40" borderId="71" xfId="0" applyNumberFormat="1" applyFont="1" applyFill="1" applyBorder="1" applyAlignment="1">
      <alignment horizontal="left" vertical="top" wrapText="1"/>
    </xf>
    <xf numFmtId="176" fontId="178" fillId="40" borderId="21" xfId="0" applyNumberFormat="1" applyFont="1" applyFill="1" applyBorder="1" applyAlignment="1">
      <alignment vertical="top" wrapText="1"/>
    </xf>
    <xf numFmtId="41" fontId="188" fillId="40" borderId="24" xfId="0" applyNumberFormat="1" applyFont="1" applyFill="1" applyBorder="1" applyAlignment="1">
      <alignment horizontal="center" vertical="top" wrapText="1"/>
    </xf>
    <xf numFmtId="0" fontId="183" fillId="33" borderId="0" xfId="0" applyFont="1" applyFill="1" applyAlignment="1">
      <alignment vertical="top" wrapText="1"/>
    </xf>
    <xf numFmtId="0" fontId="47" fillId="0" borderId="59" xfId="0" applyFont="1" applyBorder="1" applyAlignment="1">
      <alignment horizontal="center" vertical="top"/>
    </xf>
    <xf numFmtId="41" fontId="193" fillId="33" borderId="24" xfId="0" applyNumberFormat="1" applyFont="1" applyFill="1" applyBorder="1" applyAlignment="1">
      <alignment horizontal="center" vertical="top"/>
    </xf>
    <xf numFmtId="0" fontId="47" fillId="0" borderId="13" xfId="0" applyFont="1" applyBorder="1" applyAlignment="1">
      <alignment horizontal="center" vertical="top"/>
    </xf>
    <xf numFmtId="176" fontId="183" fillId="33" borderId="60" xfId="0" applyNumberFormat="1" applyFont="1" applyFill="1" applyBorder="1" applyAlignment="1">
      <alignment vertical="top" wrapText="1"/>
    </xf>
    <xf numFmtId="0" fontId="47" fillId="40" borderId="13" xfId="0" applyFont="1" applyFill="1" applyBorder="1" applyAlignment="1">
      <alignment horizontal="center" vertical="top"/>
    </xf>
    <xf numFmtId="0" fontId="41" fillId="40" borderId="11" xfId="0" applyFont="1" applyFill="1" applyBorder="1" applyAlignment="1">
      <alignment vertical="top" wrapText="1"/>
    </xf>
    <xf numFmtId="176" fontId="41" fillId="40" borderId="11" xfId="0" applyNumberFormat="1" applyFont="1" applyFill="1" applyBorder="1" applyAlignment="1">
      <alignment vertical="top" wrapText="1"/>
    </xf>
    <xf numFmtId="41" fontId="64" fillId="40" borderId="19" xfId="0" applyNumberFormat="1" applyFont="1" applyFill="1" applyBorder="1" applyAlignment="1">
      <alignment horizontal="center" vertical="top"/>
    </xf>
    <xf numFmtId="0" fontId="47" fillId="44" borderId="13" xfId="0" applyFont="1" applyFill="1" applyBorder="1" applyAlignment="1">
      <alignment horizontal="center" vertical="top"/>
    </xf>
    <xf numFmtId="0" fontId="42" fillId="44" borderId="11" xfId="0" applyFont="1" applyFill="1" applyBorder="1" applyAlignment="1">
      <alignment vertical="top" wrapText="1"/>
    </xf>
    <xf numFmtId="176" fontId="42" fillId="44" borderId="11" xfId="0" applyNumberFormat="1" applyFont="1" applyFill="1" applyBorder="1" applyAlignment="1">
      <alignment vertical="top" wrapText="1"/>
    </xf>
    <xf numFmtId="41" fontId="42" fillId="44" borderId="19" xfId="0" applyNumberFormat="1" applyFont="1" applyFill="1" applyBorder="1" applyAlignment="1">
      <alignment horizontal="center" vertical="top"/>
    </xf>
    <xf numFmtId="0" fontId="47" fillId="4" borderId="13" xfId="0" applyFont="1" applyFill="1" applyBorder="1" applyAlignment="1">
      <alignment horizontal="center" vertical="top"/>
    </xf>
    <xf numFmtId="0" fontId="43" fillId="4" borderId="11" xfId="0" applyFont="1" applyFill="1" applyBorder="1" applyAlignment="1">
      <alignment vertical="top" wrapText="1"/>
    </xf>
    <xf numFmtId="176" fontId="41" fillId="4" borderId="11" xfId="0" applyNumberFormat="1" applyFont="1" applyFill="1" applyBorder="1" applyAlignment="1">
      <alignment vertical="top" wrapText="1"/>
    </xf>
    <xf numFmtId="41" fontId="54" fillId="4" borderId="19" xfId="0" applyNumberFormat="1" applyFont="1" applyFill="1" applyBorder="1" applyAlignment="1">
      <alignment horizontal="left" vertical="top" wrapText="1"/>
    </xf>
    <xf numFmtId="3" fontId="54" fillId="33" borderId="13" xfId="0" applyNumberFormat="1" applyFont="1" applyFill="1" applyBorder="1" applyAlignment="1">
      <alignment horizontal="center" vertical="top" wrapText="1"/>
    </xf>
    <xf numFmtId="0" fontId="54" fillId="34" borderId="44" xfId="0" applyFont="1" applyFill="1" applyBorder="1" applyAlignment="1">
      <alignment horizontal="center" vertical="top"/>
    </xf>
    <xf numFmtId="176" fontId="42" fillId="34" borderId="45" xfId="0" applyNumberFormat="1" applyFont="1" applyFill="1" applyBorder="1" applyAlignment="1">
      <alignment vertical="top"/>
    </xf>
    <xf numFmtId="176" fontId="42" fillId="34" borderId="46" xfId="0" applyNumberFormat="1" applyFont="1" applyFill="1" applyBorder="1" applyAlignment="1">
      <alignment vertical="top"/>
    </xf>
    <xf numFmtId="176" fontId="46" fillId="0" borderId="0" xfId="0" applyNumberFormat="1" applyFont="1" applyAlignment="1">
      <alignment vertical="top"/>
    </xf>
    <xf numFmtId="0" fontId="54" fillId="7" borderId="21" xfId="0" applyFont="1" applyFill="1" applyBorder="1" applyAlignment="1">
      <alignment horizontal="center" vertical="top"/>
    </xf>
    <xf numFmtId="0" fontId="58" fillId="7" borderId="21" xfId="0" applyFont="1" applyFill="1" applyBorder="1" applyAlignment="1">
      <alignment horizontal="right" vertical="top"/>
    </xf>
    <xf numFmtId="176" fontId="42" fillId="7" borderId="21" xfId="0" applyNumberFormat="1" applyFont="1" applyFill="1" applyBorder="1" applyAlignment="1">
      <alignment vertical="top"/>
    </xf>
    <xf numFmtId="0" fontId="54" fillId="40" borderId="11" xfId="0" applyFont="1" applyFill="1" applyBorder="1" applyAlignment="1">
      <alignment horizontal="center" vertical="top"/>
    </xf>
    <xf numFmtId="0" fontId="64" fillId="40" borderId="11" xfId="0" applyFont="1" applyFill="1" applyBorder="1" applyAlignment="1">
      <alignment horizontal="left" vertical="top"/>
    </xf>
    <xf numFmtId="176" fontId="42" fillId="40" borderId="11" xfId="0" applyNumberFormat="1" applyFont="1" applyFill="1" applyBorder="1" applyAlignment="1">
      <alignment vertical="top"/>
    </xf>
    <xf numFmtId="0" fontId="84" fillId="33" borderId="0" xfId="71" applyFont="1" applyFill="1" applyBorder="1" applyAlignment="1">
      <alignment horizontal="center" vertical="center"/>
      <protection/>
    </xf>
    <xf numFmtId="0" fontId="31" fillId="33" borderId="0" xfId="71" applyFont="1" applyFill="1" applyBorder="1" applyAlignment="1">
      <alignment horizontal="right" vertical="center" wrapText="1"/>
      <protection/>
    </xf>
    <xf numFmtId="176" fontId="42" fillId="33" borderId="0" xfId="0" applyNumberFormat="1" applyFont="1" applyFill="1" applyBorder="1" applyAlignment="1">
      <alignment vertical="top"/>
    </xf>
    <xf numFmtId="0" fontId="46" fillId="33" borderId="0" xfId="0" applyFont="1" applyFill="1" applyBorder="1" applyAlignment="1">
      <alignment vertical="top"/>
    </xf>
    <xf numFmtId="0" fontId="46" fillId="33" borderId="0" xfId="0" applyFont="1" applyFill="1" applyAlignment="1">
      <alignment vertical="top"/>
    </xf>
    <xf numFmtId="0" fontId="32" fillId="33" borderId="0" xfId="71" applyFont="1" applyFill="1" applyBorder="1" applyAlignment="1">
      <alignment horizontal="center" vertical="center"/>
      <protection/>
    </xf>
    <xf numFmtId="0" fontId="11" fillId="33" borderId="0" xfId="71" applyFont="1" applyFill="1" applyBorder="1" applyAlignment="1">
      <alignment horizontal="right" vertical="center" wrapText="1"/>
      <protection/>
    </xf>
    <xf numFmtId="4" fontId="64" fillId="33" borderId="0" xfId="0" applyNumberFormat="1" applyFont="1" applyFill="1" applyBorder="1" applyAlignment="1">
      <alignment horizontal="right" vertical="top"/>
    </xf>
    <xf numFmtId="4" fontId="58" fillId="33" borderId="0" xfId="0" applyNumberFormat="1" applyFont="1" applyFill="1" applyBorder="1" applyAlignment="1">
      <alignment horizontal="right" vertical="top"/>
    </xf>
    <xf numFmtId="41" fontId="58" fillId="33" borderId="0" xfId="0" applyNumberFormat="1" applyFont="1" applyFill="1" applyBorder="1" applyAlignment="1">
      <alignment horizontal="center" vertical="top"/>
    </xf>
    <xf numFmtId="0" fontId="196" fillId="41" borderId="0" xfId="71" applyFont="1" applyFill="1" applyBorder="1" applyAlignment="1">
      <alignment horizontal="right" vertical="center" wrapText="1"/>
      <protection/>
    </xf>
    <xf numFmtId="176" fontId="181" fillId="41" borderId="0" xfId="0" applyNumberFormat="1" applyFont="1" applyFill="1" applyBorder="1" applyAlignment="1">
      <alignment vertical="top"/>
    </xf>
    <xf numFmtId="0" fontId="54" fillId="33" borderId="0" xfId="0" applyFont="1" applyFill="1" applyBorder="1" applyAlignment="1">
      <alignment horizontal="center" vertical="top"/>
    </xf>
    <xf numFmtId="0" fontId="178" fillId="41" borderId="0" xfId="0" applyFont="1" applyFill="1" applyBorder="1" applyAlignment="1">
      <alignment horizontal="right" vertical="top"/>
    </xf>
    <xf numFmtId="0" fontId="32" fillId="0" borderId="0" xfId="0" applyFont="1" applyAlignment="1">
      <alignment horizontal="center"/>
    </xf>
    <xf numFmtId="0" fontId="177" fillId="34" borderId="0" xfId="0" applyFont="1" applyFill="1" applyBorder="1" applyAlignment="1">
      <alignment horizontal="right" vertical="top"/>
    </xf>
    <xf numFmtId="176" fontId="197" fillId="34" borderId="0" xfId="0" applyNumberFormat="1" applyFont="1" applyFill="1" applyBorder="1" applyAlignment="1">
      <alignment horizontal="right"/>
    </xf>
    <xf numFmtId="0" fontId="2" fillId="0" borderId="0" xfId="0" applyFont="1" applyBorder="1" applyAlignment="1">
      <alignment horizontal="right"/>
    </xf>
    <xf numFmtId="0" fontId="179" fillId="34" borderId="0" xfId="0" applyFont="1" applyFill="1" applyBorder="1" applyAlignment="1">
      <alignment horizontal="right" vertical="top"/>
    </xf>
    <xf numFmtId="0" fontId="197" fillId="0" borderId="0" xfId="0" applyFont="1" applyBorder="1" applyAlignment="1">
      <alignment horizontal="right"/>
    </xf>
    <xf numFmtId="176" fontId="197" fillId="0" borderId="0" xfId="0" applyNumberFormat="1" applyFont="1" applyBorder="1" applyAlignment="1">
      <alignment horizontal="right"/>
    </xf>
    <xf numFmtId="176" fontId="2" fillId="0" borderId="0" xfId="0" applyNumberFormat="1" applyFont="1" applyAlignment="1">
      <alignment/>
    </xf>
    <xf numFmtId="0" fontId="0" fillId="0" borderId="0" xfId="0" applyFont="1" applyAlignment="1">
      <alignment horizontal="right"/>
    </xf>
    <xf numFmtId="176" fontId="198" fillId="0" borderId="0" xfId="0" applyNumberFormat="1" applyFont="1" applyBorder="1" applyAlignment="1">
      <alignment horizontal="right"/>
    </xf>
    <xf numFmtId="176" fontId="33" fillId="34" borderId="0" xfId="0" applyNumberFormat="1" applyFont="1" applyFill="1" applyBorder="1" applyAlignment="1">
      <alignment horizontal="right"/>
    </xf>
    <xf numFmtId="176" fontId="2" fillId="0" borderId="0" xfId="0" applyNumberFormat="1" applyFont="1" applyBorder="1" applyAlignment="1">
      <alignment horizontal="right"/>
    </xf>
    <xf numFmtId="4" fontId="2" fillId="0" borderId="0" xfId="0" applyNumberFormat="1" applyFont="1" applyBorder="1" applyAlignment="1">
      <alignment horizontal="right"/>
    </xf>
    <xf numFmtId="4" fontId="2" fillId="0" borderId="0" xfId="0" applyNumberFormat="1" applyFont="1" applyAlignment="1">
      <alignment/>
    </xf>
    <xf numFmtId="0" fontId="0" fillId="0" borderId="0" xfId="0" applyFont="1" applyAlignment="1">
      <alignment horizontal="left" vertical="top" wrapText="1"/>
    </xf>
    <xf numFmtId="3" fontId="0" fillId="0" borderId="0" xfId="0" applyNumberFormat="1" applyFont="1" applyAlignment="1">
      <alignment horizontal="left" vertical="top" wrapText="1"/>
    </xf>
    <xf numFmtId="0" fontId="2" fillId="0" borderId="0" xfId="0" applyFont="1" applyBorder="1" applyAlignment="1">
      <alignment horizontal="right" vertical="top" wrapText="1"/>
    </xf>
    <xf numFmtId="0" fontId="0" fillId="34" borderId="48" xfId="0" applyFill="1" applyBorder="1" applyAlignment="1">
      <alignment/>
    </xf>
    <xf numFmtId="0" fontId="2" fillId="34" borderId="13" xfId="0" applyFont="1" applyFill="1" applyBorder="1" applyAlignment="1">
      <alignment wrapText="1"/>
    </xf>
    <xf numFmtId="43" fontId="0" fillId="34" borderId="11" xfId="50" applyFont="1" applyFill="1" applyBorder="1" applyAlignment="1">
      <alignment/>
    </xf>
    <xf numFmtId="43" fontId="0" fillId="34" borderId="19" xfId="50" applyFont="1" applyFill="1" applyBorder="1" applyAlignment="1">
      <alignment/>
    </xf>
    <xf numFmtId="0" fontId="0" fillId="34" borderId="0" xfId="0" applyFill="1" applyAlignment="1">
      <alignment/>
    </xf>
    <xf numFmtId="43" fontId="0" fillId="34" borderId="20" xfId="0" applyNumberFormat="1" applyFill="1" applyBorder="1" applyAlignment="1">
      <alignment/>
    </xf>
    <xf numFmtId="0" fontId="0" fillId="34" borderId="21" xfId="0" applyFill="1" applyBorder="1" applyAlignment="1">
      <alignment/>
    </xf>
    <xf numFmtId="0" fontId="0" fillId="34" borderId="24" xfId="0" applyFill="1" applyBorder="1" applyAlignment="1">
      <alignment/>
    </xf>
    <xf numFmtId="43" fontId="0" fillId="34" borderId="13" xfId="0" applyNumberFormat="1" applyFill="1" applyBorder="1" applyAlignment="1">
      <alignment/>
    </xf>
    <xf numFmtId="0" fontId="0" fillId="34" borderId="11" xfId="0" applyFill="1" applyBorder="1" applyAlignment="1">
      <alignment/>
    </xf>
    <xf numFmtId="0" fontId="0" fillId="34" borderId="19" xfId="0" applyFill="1" applyBorder="1" applyAlignment="1">
      <alignment/>
    </xf>
    <xf numFmtId="0" fontId="0" fillId="51" borderId="48" xfId="0" applyFill="1" applyBorder="1" applyAlignment="1">
      <alignment/>
    </xf>
    <xf numFmtId="0" fontId="2" fillId="51" borderId="13" xfId="0" applyFont="1" applyFill="1" applyBorder="1" applyAlignment="1">
      <alignment wrapText="1"/>
    </xf>
    <xf numFmtId="43" fontId="0" fillId="51" borderId="11" xfId="50" applyFont="1" applyFill="1" applyBorder="1" applyAlignment="1">
      <alignment/>
    </xf>
    <xf numFmtId="43" fontId="0" fillId="51" borderId="19" xfId="50" applyFont="1" applyFill="1" applyBorder="1" applyAlignment="1">
      <alignment/>
    </xf>
    <xf numFmtId="0" fontId="0" fillId="51" borderId="0" xfId="0" applyFill="1" applyAlignment="1">
      <alignment/>
    </xf>
    <xf numFmtId="0" fontId="0" fillId="51" borderId="13" xfId="0" applyFill="1" applyBorder="1" applyAlignment="1">
      <alignment/>
    </xf>
    <xf numFmtId="0" fontId="0" fillId="51" borderId="11" xfId="0" applyFill="1" applyBorder="1" applyAlignment="1">
      <alignment/>
    </xf>
    <xf numFmtId="43" fontId="0" fillId="51" borderId="11" xfId="0" applyNumberFormat="1" applyFill="1" applyBorder="1" applyAlignment="1">
      <alignment/>
    </xf>
    <xf numFmtId="0" fontId="0" fillId="51" borderId="19" xfId="0" applyFill="1" applyBorder="1" applyAlignment="1">
      <alignment/>
    </xf>
    <xf numFmtId="0" fontId="0" fillId="52" borderId="48" xfId="0" applyFill="1" applyBorder="1" applyAlignment="1">
      <alignment/>
    </xf>
    <xf numFmtId="0" fontId="2" fillId="52" borderId="13" xfId="0" applyFont="1" applyFill="1" applyBorder="1" applyAlignment="1">
      <alignment wrapText="1"/>
    </xf>
    <xf numFmtId="43" fontId="0" fillId="52" borderId="11" xfId="50" applyFont="1" applyFill="1" applyBorder="1" applyAlignment="1">
      <alignment/>
    </xf>
    <xf numFmtId="43" fontId="0" fillId="52" borderId="19" xfId="50" applyFont="1" applyFill="1" applyBorder="1" applyAlignment="1">
      <alignment/>
    </xf>
    <xf numFmtId="0" fontId="0" fillId="52" borderId="0" xfId="0" applyFill="1" applyAlignment="1">
      <alignment/>
    </xf>
    <xf numFmtId="0" fontId="0" fillId="52" borderId="13" xfId="0" applyFill="1" applyBorder="1" applyAlignment="1">
      <alignment/>
    </xf>
    <xf numFmtId="0" fontId="0" fillId="52" borderId="11" xfId="0" applyFill="1" applyBorder="1" applyAlignment="1">
      <alignment/>
    </xf>
    <xf numFmtId="43" fontId="0" fillId="52" borderId="11" xfId="0" applyNumberFormat="1" applyFill="1" applyBorder="1" applyAlignment="1">
      <alignment/>
    </xf>
    <xf numFmtId="0" fontId="0" fillId="52" borderId="19" xfId="0" applyFill="1" applyBorder="1" applyAlignment="1">
      <alignment/>
    </xf>
    <xf numFmtId="0" fontId="0" fillId="11" borderId="48" xfId="0" applyFill="1" applyBorder="1" applyAlignment="1">
      <alignment/>
    </xf>
    <xf numFmtId="0" fontId="2" fillId="11" borderId="13" xfId="0" applyFont="1" applyFill="1" applyBorder="1" applyAlignment="1">
      <alignment wrapText="1"/>
    </xf>
    <xf numFmtId="43" fontId="0" fillId="11" borderId="11" xfId="50" applyFont="1" applyFill="1" applyBorder="1" applyAlignment="1">
      <alignment/>
    </xf>
    <xf numFmtId="43" fontId="0" fillId="11" borderId="19" xfId="50" applyFont="1" applyFill="1" applyBorder="1" applyAlignment="1">
      <alignment/>
    </xf>
    <xf numFmtId="0" fontId="0" fillId="11" borderId="0" xfId="0" applyFill="1" applyAlignment="1">
      <alignment/>
    </xf>
    <xf numFmtId="0" fontId="0" fillId="11" borderId="13" xfId="0" applyFill="1" applyBorder="1" applyAlignment="1">
      <alignment/>
    </xf>
    <xf numFmtId="0" fontId="0" fillId="11" borderId="11" xfId="0" applyFill="1" applyBorder="1" applyAlignment="1">
      <alignment/>
    </xf>
    <xf numFmtId="43" fontId="0" fillId="11" borderId="19" xfId="0" applyNumberFormat="1" applyFill="1" applyBorder="1" applyAlignment="1">
      <alignment/>
    </xf>
    <xf numFmtId="0" fontId="0" fillId="11" borderId="12" xfId="0" applyFill="1" applyBorder="1" applyAlignment="1">
      <alignment/>
    </xf>
    <xf numFmtId="0" fontId="0" fillId="11" borderId="16" xfId="0" applyFill="1" applyBorder="1" applyAlignment="1">
      <alignment/>
    </xf>
    <xf numFmtId="43" fontId="0" fillId="11" borderId="47" xfId="0" applyNumberFormat="1" applyFill="1" applyBorder="1" applyAlignment="1">
      <alignment/>
    </xf>
    <xf numFmtId="0" fontId="0" fillId="12" borderId="48" xfId="0" applyFill="1" applyBorder="1" applyAlignment="1">
      <alignment/>
    </xf>
    <xf numFmtId="0" fontId="2" fillId="12" borderId="13" xfId="0" applyFont="1" applyFill="1" applyBorder="1" applyAlignment="1">
      <alignment wrapText="1"/>
    </xf>
    <xf numFmtId="43" fontId="0" fillId="12" borderId="11" xfId="50" applyFont="1" applyFill="1" applyBorder="1" applyAlignment="1">
      <alignment/>
    </xf>
    <xf numFmtId="43" fontId="0" fillId="12" borderId="19" xfId="50" applyFont="1" applyFill="1" applyBorder="1" applyAlignment="1">
      <alignment/>
    </xf>
    <xf numFmtId="0" fontId="0" fillId="12" borderId="0" xfId="0" applyFill="1" applyAlignment="1">
      <alignment/>
    </xf>
    <xf numFmtId="0" fontId="0" fillId="12" borderId="13" xfId="0" applyFill="1" applyBorder="1" applyAlignment="1">
      <alignment/>
    </xf>
    <xf numFmtId="0" fontId="0" fillId="12" borderId="11" xfId="0" applyFill="1" applyBorder="1" applyAlignment="1">
      <alignment/>
    </xf>
    <xf numFmtId="43" fontId="0" fillId="12" borderId="11" xfId="0" applyNumberFormat="1" applyFill="1" applyBorder="1" applyAlignment="1">
      <alignment/>
    </xf>
    <xf numFmtId="0" fontId="0" fillId="12" borderId="19" xfId="0" applyFill="1" applyBorder="1" applyAlignment="1">
      <alignment/>
    </xf>
    <xf numFmtId="0" fontId="85" fillId="0" borderId="11" xfId="0" applyFont="1" applyBorder="1" applyAlignment="1">
      <alignment vertical="center" wrapText="1"/>
    </xf>
    <xf numFmtId="0" fontId="85" fillId="0" borderId="11" xfId="0" applyFont="1" applyBorder="1" applyAlignment="1">
      <alignment vertical="top" wrapText="1"/>
    </xf>
    <xf numFmtId="0" fontId="89" fillId="0" borderId="0" xfId="0" applyFont="1" applyAlignment="1">
      <alignment vertical="top" wrapText="1"/>
    </xf>
    <xf numFmtId="0" fontId="89" fillId="0" borderId="0" xfId="0" applyFont="1" applyFill="1" applyAlignment="1">
      <alignment vertical="top" wrapText="1"/>
    </xf>
    <xf numFmtId="0" fontId="199" fillId="0" borderId="0" xfId="0" applyFont="1" applyAlignment="1">
      <alignment vertical="top" wrapText="1"/>
    </xf>
    <xf numFmtId="43" fontId="86" fillId="0" borderId="11" xfId="50" applyFont="1" applyBorder="1" applyAlignment="1">
      <alignment vertical="top" wrapText="1"/>
    </xf>
    <xf numFmtId="0" fontId="86" fillId="0" borderId="11" xfId="0" applyFont="1" applyBorder="1" applyAlignment="1">
      <alignment horizontal="center" vertical="top" wrapText="1"/>
    </xf>
    <xf numFmtId="0" fontId="86" fillId="0" borderId="11" xfId="0" applyFont="1" applyBorder="1" applyAlignment="1">
      <alignment vertical="top" wrapText="1"/>
    </xf>
    <xf numFmtId="0" fontId="88" fillId="0" borderId="11" xfId="0" applyFont="1" applyBorder="1" applyAlignment="1">
      <alignment vertical="top" wrapText="1"/>
    </xf>
    <xf numFmtId="43" fontId="86" fillId="0" borderId="11" xfId="50" applyFont="1" applyBorder="1" applyAlignment="1">
      <alignment horizontal="center" vertical="top" wrapText="1"/>
    </xf>
    <xf numFmtId="0" fontId="86" fillId="0" borderId="11" xfId="0" applyFont="1" applyBorder="1" applyAlignment="1">
      <alignment horizontal="left" vertical="top" wrapText="1"/>
    </xf>
    <xf numFmtId="0" fontId="85" fillId="34" borderId="11" xfId="0" applyFont="1" applyFill="1" applyBorder="1" applyAlignment="1">
      <alignment horizontal="right" vertical="top" wrapText="1"/>
    </xf>
    <xf numFmtId="0" fontId="88" fillId="0" borderId="11" xfId="0" applyFont="1" applyBorder="1" applyAlignment="1">
      <alignment horizontal="left" vertical="top" wrapText="1"/>
    </xf>
    <xf numFmtId="0" fontId="86" fillId="0" borderId="11" xfId="0" applyFont="1" applyFill="1" applyBorder="1" applyAlignment="1">
      <alignment vertical="top" wrapText="1"/>
    </xf>
    <xf numFmtId="43" fontId="86" fillId="0" borderId="11" xfId="50" applyFont="1" applyFill="1" applyBorder="1" applyAlignment="1">
      <alignment vertical="top" wrapText="1"/>
    </xf>
    <xf numFmtId="0" fontId="86" fillId="0" borderId="11" xfId="0" applyFont="1" applyFill="1" applyBorder="1" applyAlignment="1">
      <alignment horizontal="left" vertical="top" wrapText="1"/>
    </xf>
    <xf numFmtId="0" fontId="86" fillId="0" borderId="11" xfId="0" applyFont="1" applyFill="1" applyBorder="1" applyAlignment="1">
      <alignment horizontal="justify" vertical="top" wrapText="1"/>
    </xf>
    <xf numFmtId="0" fontId="85" fillId="53" borderId="11" xfId="0" applyFont="1" applyFill="1" applyBorder="1" applyAlignment="1">
      <alignment vertical="top" wrapText="1"/>
    </xf>
    <xf numFmtId="43" fontId="85" fillId="0" borderId="11" xfId="50" applyFont="1" applyBorder="1" applyAlignment="1">
      <alignment vertical="top" wrapText="1"/>
    </xf>
    <xf numFmtId="0" fontId="86" fillId="0" borderId="11" xfId="0" applyFont="1" applyBorder="1" applyAlignment="1">
      <alignment horizontal="justify" vertical="top" wrapText="1"/>
    </xf>
    <xf numFmtId="0" fontId="86" fillId="0" borderId="11" xfId="0" applyFont="1" applyBorder="1" applyAlignment="1">
      <alignment vertical="center" wrapText="1"/>
    </xf>
    <xf numFmtId="164" fontId="86" fillId="0" borderId="11" xfId="50" applyNumberFormat="1" applyFont="1" applyBorder="1" applyAlignment="1">
      <alignment vertical="center"/>
    </xf>
    <xf numFmtId="164" fontId="86" fillId="0" borderId="11" xfId="50" applyNumberFormat="1" applyFont="1" applyBorder="1" applyAlignment="1">
      <alignment vertical="top"/>
    </xf>
    <xf numFmtId="164" fontId="85" fillId="0" borderId="11" xfId="50" applyNumberFormat="1" applyFont="1" applyBorder="1" applyAlignment="1">
      <alignment vertical="center"/>
    </xf>
    <xf numFmtId="43" fontId="86" fillId="0" borderId="11" xfId="50" applyFont="1" applyBorder="1" applyAlignment="1">
      <alignment vertical="center"/>
    </xf>
    <xf numFmtId="43" fontId="85" fillId="0" borderId="11" xfId="50" applyFont="1" applyBorder="1" applyAlignment="1">
      <alignment vertical="center"/>
    </xf>
    <xf numFmtId="0" fontId="85" fillId="33" borderId="11" xfId="0" applyFont="1" applyFill="1" applyBorder="1" applyAlignment="1">
      <alignment/>
    </xf>
    <xf numFmtId="0" fontId="86" fillId="0" borderId="11" xfId="0" applyFont="1" applyFill="1" applyBorder="1" applyAlignment="1">
      <alignment horizontal="center" vertical="top" wrapText="1"/>
    </xf>
    <xf numFmtId="0" fontId="85" fillId="0" borderId="11" xfId="0" applyFont="1" applyBorder="1" applyAlignment="1">
      <alignment horizontal="center" vertical="top" wrapText="1"/>
    </xf>
    <xf numFmtId="0" fontId="200" fillId="0" borderId="11" xfId="0" applyFont="1" applyBorder="1" applyAlignment="1">
      <alignment horizontal="center" vertical="top" wrapText="1"/>
    </xf>
    <xf numFmtId="0" fontId="86" fillId="34" borderId="11" xfId="0" applyFont="1" applyFill="1" applyBorder="1" applyAlignment="1">
      <alignment horizontal="center" vertical="top" wrapText="1"/>
    </xf>
    <xf numFmtId="0" fontId="86" fillId="0" borderId="11" xfId="0" applyFont="1" applyBorder="1" applyAlignment="1">
      <alignment horizontal="right" vertical="top" wrapText="1"/>
    </xf>
    <xf numFmtId="0" fontId="86" fillId="0" borderId="11" xfId="0" applyFont="1" applyBorder="1" applyAlignment="1">
      <alignment horizontal="right" vertical="center"/>
    </xf>
    <xf numFmtId="0" fontId="91" fillId="0" borderId="11" xfId="0" applyFont="1" applyBorder="1" applyAlignment="1">
      <alignment horizontal="right" vertical="center"/>
    </xf>
    <xf numFmtId="0" fontId="86" fillId="0" borderId="11" xfId="0" applyFont="1" applyBorder="1" applyAlignment="1">
      <alignment vertical="center"/>
    </xf>
    <xf numFmtId="0" fontId="91" fillId="0" borderId="11" xfId="0" applyFont="1" applyBorder="1" applyAlignment="1">
      <alignment vertical="center"/>
    </xf>
    <xf numFmtId="0" fontId="89" fillId="0" borderId="11" xfId="0" applyFont="1" applyBorder="1" applyAlignment="1">
      <alignment horizontal="center" vertical="top" wrapText="1"/>
    </xf>
    <xf numFmtId="0" fontId="89" fillId="0" borderId="11" xfId="0" applyFont="1" applyBorder="1" applyAlignment="1">
      <alignment vertical="top" wrapText="1"/>
    </xf>
    <xf numFmtId="43" fontId="89" fillId="0" borderId="11" xfId="50" applyFont="1" applyBorder="1" applyAlignment="1">
      <alignment vertical="top" wrapText="1"/>
    </xf>
    <xf numFmtId="0" fontId="89" fillId="0" borderId="21" xfId="0" applyFont="1" applyBorder="1" applyAlignment="1">
      <alignment horizontal="center" vertical="top" wrapText="1"/>
    </xf>
    <xf numFmtId="0" fontId="89" fillId="0" borderId="21" xfId="0" applyFont="1" applyBorder="1" applyAlignment="1">
      <alignment vertical="top" wrapText="1"/>
    </xf>
    <xf numFmtId="43" fontId="89" fillId="0" borderId="21" xfId="50" applyFont="1" applyBorder="1" applyAlignment="1">
      <alignment vertical="top" wrapText="1"/>
    </xf>
    <xf numFmtId="0" fontId="91" fillId="33" borderId="11" xfId="0" applyFont="1" applyFill="1" applyBorder="1" applyAlignment="1">
      <alignment horizontal="right" vertical="center" wrapText="1"/>
    </xf>
    <xf numFmtId="164" fontId="91" fillId="33" borderId="11" xfId="50" applyNumberFormat="1" applyFont="1" applyFill="1" applyBorder="1" applyAlignment="1">
      <alignment vertical="center"/>
    </xf>
    <xf numFmtId="164" fontId="85" fillId="33" borderId="11" xfId="50" applyNumberFormat="1" applyFont="1" applyFill="1" applyBorder="1" applyAlignment="1">
      <alignment vertical="center"/>
    </xf>
    <xf numFmtId="43" fontId="91" fillId="33" borderId="11" xfId="50" applyFont="1" applyFill="1" applyBorder="1" applyAlignment="1">
      <alignment vertical="center"/>
    </xf>
    <xf numFmtId="0" fontId="85" fillId="33" borderId="11" xfId="0" applyFont="1" applyFill="1" applyBorder="1" applyAlignment="1">
      <alignment vertical="top" wrapText="1"/>
    </xf>
    <xf numFmtId="43" fontId="85" fillId="33" borderId="11" xfId="50" applyFont="1" applyFill="1" applyBorder="1" applyAlignment="1">
      <alignment vertical="top" wrapText="1"/>
    </xf>
    <xf numFmtId="164" fontId="85" fillId="33" borderId="11" xfId="50" applyNumberFormat="1" applyFont="1" applyFill="1" applyBorder="1" applyAlignment="1">
      <alignment vertical="top"/>
    </xf>
    <xf numFmtId="164" fontId="91" fillId="33" borderId="11" xfId="50" applyNumberFormat="1" applyFont="1" applyFill="1" applyBorder="1" applyAlignment="1">
      <alignment vertical="top"/>
    </xf>
    <xf numFmtId="43" fontId="91" fillId="33" borderId="11" xfId="50" applyFont="1" applyFill="1" applyBorder="1" applyAlignment="1">
      <alignment vertical="top"/>
    </xf>
    <xf numFmtId="0" fontId="85" fillId="33" borderId="11" xfId="0" applyFont="1" applyFill="1" applyBorder="1" applyAlignment="1">
      <alignment horizontal="right" vertical="top" wrapText="1"/>
    </xf>
    <xf numFmtId="0" fontId="200" fillId="0" borderId="11" xfId="0" applyFont="1" applyFill="1" applyBorder="1" applyAlignment="1">
      <alignment horizontal="justify" vertical="top" wrapText="1"/>
    </xf>
    <xf numFmtId="0" fontId="200" fillId="0" borderId="11" xfId="0" applyFont="1" applyFill="1" applyBorder="1" applyAlignment="1">
      <alignment horizontal="left" vertical="top" wrapText="1"/>
    </xf>
    <xf numFmtId="43" fontId="89" fillId="0" borderId="0" xfId="0" applyNumberFormat="1" applyFont="1" applyAlignment="1">
      <alignment vertical="top" wrapText="1"/>
    </xf>
    <xf numFmtId="43" fontId="89" fillId="0" borderId="11" xfId="0" applyNumberFormat="1" applyFont="1" applyBorder="1" applyAlignment="1">
      <alignment vertical="top" wrapText="1"/>
    </xf>
    <xf numFmtId="0" fontId="85" fillId="0" borderId="11" xfId="0" applyFont="1" applyBorder="1" applyAlignment="1">
      <alignment horizontal="center" vertical="center" wrapText="1"/>
    </xf>
    <xf numFmtId="0" fontId="9" fillId="33" borderId="0" xfId="0" applyFont="1" applyFill="1" applyBorder="1" applyAlignment="1">
      <alignment horizontal="left" vertical="center" wrapText="1"/>
    </xf>
    <xf numFmtId="0" fontId="9" fillId="33" borderId="42" xfId="0" applyFont="1" applyFill="1" applyBorder="1" applyAlignment="1">
      <alignment horizontal="left" vertical="center" wrapText="1"/>
    </xf>
    <xf numFmtId="0" fontId="9" fillId="33" borderId="0" xfId="69" applyFont="1" applyFill="1" applyBorder="1" applyAlignment="1">
      <alignment horizontal="left"/>
      <protection/>
    </xf>
    <xf numFmtId="0" fontId="10" fillId="33" borderId="0" xfId="0" applyFont="1" applyFill="1" applyAlignment="1">
      <alignment horizontal="left" wrapText="1"/>
    </xf>
    <xf numFmtId="0" fontId="10" fillId="33" borderId="0" xfId="0" applyFont="1" applyFill="1" applyBorder="1" applyAlignment="1">
      <alignment horizontal="left" wrapText="1"/>
    </xf>
    <xf numFmtId="0" fontId="9" fillId="33" borderId="0" xfId="69" applyFont="1" applyFill="1" applyBorder="1" applyAlignment="1">
      <alignment horizontal="left" wrapText="1"/>
      <protection/>
    </xf>
    <xf numFmtId="0" fontId="165" fillId="34" borderId="0" xfId="0" applyFont="1" applyFill="1" applyAlignment="1">
      <alignment horizontal="center"/>
    </xf>
    <xf numFmtId="0" fontId="165" fillId="36" borderId="0" xfId="0" applyFont="1" applyFill="1" applyAlignment="1">
      <alignment horizontal="center"/>
    </xf>
    <xf numFmtId="0" fontId="10" fillId="33" borderId="16" xfId="69" applyFont="1" applyFill="1" applyBorder="1" applyAlignment="1">
      <alignment horizontal="center" vertical="center" wrapText="1"/>
      <protection/>
    </xf>
    <xf numFmtId="0" fontId="10" fillId="33" borderId="60" xfId="69" applyFont="1" applyFill="1" applyBorder="1" applyAlignment="1">
      <alignment horizontal="center" vertical="center" wrapText="1"/>
      <protection/>
    </xf>
    <xf numFmtId="0" fontId="10" fillId="33" borderId="21" xfId="69" applyFont="1" applyFill="1" applyBorder="1" applyAlignment="1">
      <alignment horizontal="center" vertical="center" wrapText="1"/>
      <protection/>
    </xf>
    <xf numFmtId="0" fontId="201" fillId="33" borderId="0" xfId="0" applyFont="1" applyFill="1" applyAlignment="1">
      <alignment horizontal="center"/>
    </xf>
    <xf numFmtId="0" fontId="11" fillId="33" borderId="0" xfId="67" applyFont="1" applyFill="1" applyAlignment="1">
      <alignment horizontal="center" vertical="top" wrapText="1"/>
      <protection/>
    </xf>
    <xf numFmtId="0" fontId="10" fillId="33" borderId="19" xfId="69" applyFont="1" applyFill="1" applyBorder="1" applyAlignment="1">
      <alignment horizontal="center" wrapText="1"/>
      <protection/>
    </xf>
    <xf numFmtId="0" fontId="9" fillId="33" borderId="0" xfId="0" applyFont="1" applyFill="1" applyBorder="1" applyAlignment="1">
      <alignment horizontal="left"/>
    </xf>
    <xf numFmtId="0" fontId="9" fillId="33" borderId="35" xfId="69" applyFont="1" applyFill="1" applyBorder="1" applyAlignment="1">
      <alignment horizontal="center" wrapText="1"/>
      <protection/>
    </xf>
    <xf numFmtId="0" fontId="9" fillId="33" borderId="41" xfId="69" applyFont="1" applyFill="1" applyBorder="1" applyAlignment="1">
      <alignment horizontal="left" wrapText="1"/>
      <protection/>
    </xf>
    <xf numFmtId="0" fontId="9" fillId="33" borderId="42" xfId="69" applyFont="1" applyFill="1" applyBorder="1" applyAlignment="1">
      <alignment horizontal="left" wrapText="1"/>
      <protection/>
    </xf>
    <xf numFmtId="0" fontId="9" fillId="33" borderId="11" xfId="69" applyFont="1" applyFill="1" applyBorder="1" applyAlignment="1">
      <alignment horizontal="left" wrapText="1"/>
      <protection/>
    </xf>
    <xf numFmtId="0" fontId="9" fillId="33" borderId="36" xfId="0" applyFont="1" applyFill="1" applyBorder="1" applyAlignment="1">
      <alignment horizontal="left"/>
    </xf>
    <xf numFmtId="0" fontId="117" fillId="41" borderId="72" xfId="0" applyFont="1" applyFill="1" applyBorder="1" applyAlignment="1">
      <alignment horizontal="left" vertical="center"/>
    </xf>
    <xf numFmtId="0" fontId="117" fillId="41" borderId="73" xfId="0" applyFont="1" applyFill="1" applyBorder="1" applyAlignment="1">
      <alignment horizontal="left" vertical="center"/>
    </xf>
    <xf numFmtId="0" fontId="117" fillId="41" borderId="49" xfId="0" applyFont="1" applyFill="1" applyBorder="1" applyAlignment="1">
      <alignment horizontal="left" vertical="center"/>
    </xf>
    <xf numFmtId="164" fontId="116" fillId="2" borderId="23" xfId="0" applyNumberFormat="1" applyFont="1" applyFill="1" applyBorder="1" applyAlignment="1">
      <alignment horizontal="left" vertical="center" wrapText="1"/>
    </xf>
    <xf numFmtId="164" fontId="116" fillId="2" borderId="25" xfId="0" applyNumberFormat="1" applyFont="1" applyFill="1" applyBorder="1" applyAlignment="1">
      <alignment horizontal="left" vertical="center" wrapText="1"/>
    </xf>
    <xf numFmtId="164" fontId="116" fillId="2" borderId="26" xfId="0" applyNumberFormat="1" applyFont="1" applyFill="1" applyBorder="1" applyAlignment="1">
      <alignment horizontal="left" vertical="center" wrapText="1"/>
    </xf>
    <xf numFmtId="164" fontId="117" fillId="39" borderId="23" xfId="0" applyNumberFormat="1" applyFont="1" applyFill="1" applyBorder="1" applyAlignment="1">
      <alignment horizontal="left" vertical="center" wrapText="1"/>
    </xf>
    <xf numFmtId="164" fontId="117" fillId="39" borderId="25" xfId="0" applyNumberFormat="1" applyFont="1" applyFill="1" applyBorder="1" applyAlignment="1">
      <alignment horizontal="left" vertical="center" wrapText="1"/>
    </xf>
    <xf numFmtId="164" fontId="115" fillId="33" borderId="23" xfId="0" applyNumberFormat="1" applyFont="1" applyFill="1" applyBorder="1" applyAlignment="1">
      <alignment horizontal="left" vertical="center" wrapText="1"/>
    </xf>
    <xf numFmtId="164" fontId="115" fillId="33" borderId="25" xfId="0" applyNumberFormat="1" applyFont="1" applyFill="1" applyBorder="1" applyAlignment="1">
      <alignment horizontal="left" vertical="center" wrapText="1"/>
    </xf>
    <xf numFmtId="164" fontId="170" fillId="33" borderId="23" xfId="0" applyNumberFormat="1" applyFont="1" applyFill="1" applyBorder="1" applyAlignment="1">
      <alignment horizontal="left" vertical="center" wrapText="1"/>
    </xf>
    <xf numFmtId="164" fontId="170" fillId="33" borderId="25" xfId="0" applyNumberFormat="1" applyFont="1" applyFill="1" applyBorder="1" applyAlignment="1">
      <alignment horizontal="left" vertical="center" wrapText="1"/>
    </xf>
    <xf numFmtId="164" fontId="170" fillId="33" borderId="74" xfId="0" applyNumberFormat="1" applyFont="1" applyFill="1" applyBorder="1" applyAlignment="1">
      <alignment horizontal="left" vertical="center" wrapText="1"/>
    </xf>
    <xf numFmtId="164" fontId="170" fillId="40" borderId="23" xfId="0" applyNumberFormat="1" applyFont="1" applyFill="1" applyBorder="1" applyAlignment="1">
      <alignment horizontal="left" vertical="center" wrapText="1"/>
    </xf>
    <xf numFmtId="164" fontId="170" fillId="40" borderId="25" xfId="0" applyNumberFormat="1" applyFont="1" applyFill="1" applyBorder="1" applyAlignment="1">
      <alignment horizontal="left" vertical="center" wrapText="1"/>
    </xf>
    <xf numFmtId="164" fontId="170" fillId="40" borderId="74" xfId="0" applyNumberFormat="1" applyFont="1" applyFill="1" applyBorder="1" applyAlignment="1">
      <alignment horizontal="left" vertical="center" wrapText="1"/>
    </xf>
    <xf numFmtId="164" fontId="116" fillId="2" borderId="11" xfId="0" applyNumberFormat="1" applyFont="1" applyFill="1" applyBorder="1" applyAlignment="1">
      <alignment horizontal="left" vertical="center" wrapText="1"/>
    </xf>
    <xf numFmtId="164" fontId="120" fillId="0" borderId="23" xfId="0" applyNumberFormat="1" applyFont="1" applyBorder="1" applyAlignment="1">
      <alignment horizontal="left" vertical="top"/>
    </xf>
    <xf numFmtId="164" fontId="120" fillId="0" borderId="25" xfId="0" applyNumberFormat="1" applyFont="1" applyBorder="1" applyAlignment="1">
      <alignment horizontal="left" vertical="top"/>
    </xf>
    <xf numFmtId="164" fontId="116" fillId="2" borderId="23" xfId="0" applyNumberFormat="1" applyFont="1" applyFill="1" applyBorder="1" applyAlignment="1" quotePrefix="1">
      <alignment horizontal="left" vertical="center" wrapText="1"/>
    </xf>
    <xf numFmtId="0" fontId="115" fillId="0" borderId="51" xfId="0" applyFont="1" applyBorder="1" applyAlignment="1">
      <alignment horizontal="center" vertical="center" wrapText="1"/>
    </xf>
    <xf numFmtId="0" fontId="115" fillId="0" borderId="60" xfId="0" applyFont="1" applyBorder="1" applyAlignment="1">
      <alignment horizontal="center" vertical="center" wrapText="1"/>
    </xf>
    <xf numFmtId="0" fontId="115" fillId="0" borderId="21" xfId="0" applyFont="1" applyBorder="1" applyAlignment="1">
      <alignment horizontal="center" vertical="center" wrapText="1"/>
    </xf>
    <xf numFmtId="0" fontId="116" fillId="37" borderId="75" xfId="0" applyFont="1" applyFill="1" applyBorder="1" applyAlignment="1">
      <alignment horizontal="center" vertical="center" wrapText="1"/>
    </xf>
    <xf numFmtId="0" fontId="116" fillId="37" borderId="76" xfId="0" applyFont="1" applyFill="1" applyBorder="1" applyAlignment="1">
      <alignment horizontal="center" vertical="center" wrapText="1"/>
    </xf>
    <xf numFmtId="0" fontId="116" fillId="37" borderId="77" xfId="0" applyFont="1" applyFill="1" applyBorder="1" applyAlignment="1">
      <alignment horizontal="center" vertical="center" wrapText="1"/>
    </xf>
    <xf numFmtId="0" fontId="116" fillId="47" borderId="23" xfId="0" applyFont="1" applyFill="1" applyBorder="1" applyAlignment="1">
      <alignment horizontal="left" vertical="center" wrapText="1"/>
    </xf>
    <xf numFmtId="0" fontId="116" fillId="47" borderId="25" xfId="0" applyFont="1" applyFill="1" applyBorder="1" applyAlignment="1">
      <alignment horizontal="left" vertical="center" wrapText="1"/>
    </xf>
    <xf numFmtId="0" fontId="168" fillId="0" borderId="10" xfId="0" applyFont="1" applyBorder="1" applyAlignment="1">
      <alignment horizontal="center"/>
    </xf>
    <xf numFmtId="0" fontId="168" fillId="0" borderId="14" xfId="0" applyFont="1" applyBorder="1" applyAlignment="1">
      <alignment horizontal="center"/>
    </xf>
    <xf numFmtId="0" fontId="168" fillId="0" borderId="18" xfId="0" applyFont="1" applyBorder="1" applyAlignment="1">
      <alignment horizontal="center"/>
    </xf>
    <xf numFmtId="43" fontId="120" fillId="39" borderId="23" xfId="42" applyFont="1" applyFill="1" applyBorder="1" applyAlignment="1">
      <alignment horizontal="left" vertical="center" wrapText="1"/>
    </xf>
    <xf numFmtId="43" fontId="120" fillId="39" borderId="25" xfId="42" applyFont="1" applyFill="1" applyBorder="1" applyAlignment="1">
      <alignment horizontal="left" vertical="center" wrapText="1"/>
    </xf>
    <xf numFmtId="164" fontId="115" fillId="0" borderId="23" xfId="42" applyNumberFormat="1" applyFont="1" applyFill="1" applyBorder="1" applyAlignment="1">
      <alignment horizontal="left" vertical="center"/>
    </xf>
    <xf numFmtId="164" fontId="115" fillId="0" borderId="25" xfId="42" applyNumberFormat="1" applyFont="1" applyFill="1" applyBorder="1" applyAlignment="1">
      <alignment horizontal="left" vertical="center"/>
    </xf>
    <xf numFmtId="0" fontId="112" fillId="34" borderId="42" xfId="0" applyFont="1" applyFill="1" applyBorder="1" applyAlignment="1">
      <alignment horizontal="left" vertical="center" wrapText="1"/>
    </xf>
    <xf numFmtId="0" fontId="115" fillId="0" borderId="14" xfId="0" applyFont="1" applyBorder="1" applyAlignment="1">
      <alignment horizontal="center" vertical="center" wrapText="1"/>
    </xf>
    <xf numFmtId="0" fontId="115" fillId="0" borderId="11" xfId="0" applyFont="1" applyBorder="1" applyAlignment="1">
      <alignment horizontal="center" vertical="center" wrapText="1"/>
    </xf>
    <xf numFmtId="0" fontId="115" fillId="42" borderId="14" xfId="0" applyFont="1" applyFill="1" applyBorder="1" applyAlignment="1">
      <alignment horizontal="center" vertical="center" wrapText="1"/>
    </xf>
    <xf numFmtId="0" fontId="115" fillId="42" borderId="11" xfId="0" applyFont="1" applyFill="1" applyBorder="1" applyAlignment="1">
      <alignment horizontal="center" vertical="center" wrapText="1"/>
    </xf>
    <xf numFmtId="0" fontId="5" fillId="42" borderId="35" xfId="78" applyFont="1" applyFill="1" applyBorder="1" applyAlignment="1">
      <alignment horizontal="left" vertical="top" wrapText="1"/>
      <protection/>
    </xf>
    <xf numFmtId="0" fontId="5" fillId="42" borderId="34" xfId="78" applyFont="1" applyFill="1" applyBorder="1" applyAlignment="1">
      <alignment horizontal="left" vertical="top" wrapText="1"/>
      <protection/>
    </xf>
    <xf numFmtId="0" fontId="7" fillId="42" borderId="29" xfId="78" applyFont="1" applyFill="1" applyBorder="1" applyAlignment="1">
      <alignment horizontal="left" vertical="center" wrapText="1"/>
      <protection/>
    </xf>
    <xf numFmtId="0" fontId="7" fillId="42" borderId="38" xfId="78" applyFont="1" applyFill="1" applyBorder="1" applyAlignment="1">
      <alignment horizontal="left" vertical="center" wrapText="1"/>
      <protection/>
    </xf>
    <xf numFmtId="0" fontId="10" fillId="42" borderId="0" xfId="78" applyNumberFormat="1" applyFont="1" applyFill="1" applyBorder="1" applyAlignment="1">
      <alignment horizontal="left" vertical="center" wrapText="1"/>
      <protection/>
    </xf>
    <xf numFmtId="0" fontId="10" fillId="34" borderId="0" xfId="78" applyFont="1" applyFill="1" applyBorder="1" applyAlignment="1">
      <alignment horizontal="center"/>
      <protection/>
    </xf>
    <xf numFmtId="0" fontId="8" fillId="42" borderId="0" xfId="78" applyFont="1" applyFill="1" applyBorder="1" applyAlignment="1">
      <alignment horizontal="center" vertical="center"/>
      <protection/>
    </xf>
    <xf numFmtId="0" fontId="10" fillId="42" borderId="30" xfId="78" applyFont="1" applyFill="1" applyBorder="1" applyAlignment="1">
      <alignment horizontal="center" vertical="center"/>
      <protection/>
    </xf>
    <xf numFmtId="0" fontId="10" fillId="42" borderId="31" xfId="78" applyFont="1" applyFill="1" applyBorder="1" applyAlignment="1">
      <alignment horizontal="center" vertical="center"/>
      <protection/>
    </xf>
    <xf numFmtId="0" fontId="10" fillId="42" borderId="32" xfId="78" applyFont="1" applyFill="1" applyBorder="1" applyAlignment="1">
      <alignment horizontal="center" vertical="center"/>
      <protection/>
    </xf>
    <xf numFmtId="0" fontId="10" fillId="42" borderId="0" xfId="78" applyFont="1" applyFill="1" applyBorder="1" applyAlignment="1">
      <alignment horizontal="left" vertical="center"/>
      <protection/>
    </xf>
    <xf numFmtId="0" fontId="21" fillId="42" borderId="78" xfId="78" applyFont="1" applyFill="1" applyBorder="1" applyAlignment="1">
      <alignment horizontal="center" vertical="center"/>
      <protection/>
    </xf>
    <xf numFmtId="0" fontId="21" fillId="42" borderId="79" xfId="78" applyFont="1" applyFill="1" applyBorder="1" applyAlignment="1">
      <alignment horizontal="center" vertical="center"/>
      <protection/>
    </xf>
    <xf numFmtId="0" fontId="21" fillId="42" borderId="80" xfId="78" applyFont="1" applyFill="1" applyBorder="1" applyAlignment="1">
      <alignment horizontal="center" vertical="center"/>
      <protection/>
    </xf>
    <xf numFmtId="0" fontId="10" fillId="42" borderId="11" xfId="78" applyFont="1" applyFill="1" applyBorder="1" applyAlignment="1">
      <alignment horizontal="center" vertical="center"/>
      <protection/>
    </xf>
    <xf numFmtId="0" fontId="10" fillId="42" borderId="11" xfId="78" applyFont="1" applyFill="1" applyBorder="1" applyAlignment="1">
      <alignment horizontal="center" vertical="center" wrapText="1"/>
      <protection/>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 xfId="0" applyFont="1" applyBorder="1" applyAlignment="1">
      <alignment horizontal="right" vertical="center" wrapText="1"/>
    </xf>
    <xf numFmtId="0" fontId="202" fillId="0" borderId="13" xfId="0" applyFont="1" applyBorder="1" applyAlignment="1">
      <alignment horizontal="left" vertical="center" wrapText="1"/>
    </xf>
    <xf numFmtId="0" fontId="202" fillId="0" borderId="11" xfId="0" applyFont="1" applyBorder="1" applyAlignment="1">
      <alignment horizontal="left" vertical="center" wrapText="1"/>
    </xf>
    <xf numFmtId="0" fontId="202" fillId="0" borderId="19" xfId="0" applyFont="1" applyBorder="1" applyAlignment="1">
      <alignment horizontal="left" vertical="center" wrapText="1"/>
    </xf>
    <xf numFmtId="0" fontId="0" fillId="0" borderId="19" xfId="0" applyFont="1" applyBorder="1" applyAlignment="1">
      <alignment vertical="center" wrapText="1"/>
    </xf>
    <xf numFmtId="0" fontId="172" fillId="0" borderId="0" xfId="0" applyFont="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1" xfId="0" applyFont="1" applyBorder="1" applyAlignment="1">
      <alignment horizontal="center" vertical="center" wrapText="1"/>
    </xf>
    <xf numFmtId="0" fontId="0" fillId="0" borderId="21" xfId="0" applyFont="1" applyBorder="1" applyAlignment="1">
      <alignment horizontal="right" vertical="center" wrapText="1"/>
    </xf>
    <xf numFmtId="0" fontId="0" fillId="0" borderId="24" xfId="0" applyFont="1" applyBorder="1" applyAlignment="1">
      <alignment vertical="center" wrapText="1"/>
    </xf>
    <xf numFmtId="0" fontId="203" fillId="42" borderId="81" xfId="76" applyFont="1" applyFill="1" applyBorder="1" applyAlignment="1">
      <alignment horizontal="left" vertical="center" wrapText="1"/>
      <protection/>
    </xf>
    <xf numFmtId="0" fontId="203" fillId="42" borderId="76" xfId="76" applyFont="1" applyFill="1" applyBorder="1" applyAlignment="1">
      <alignment horizontal="left" vertical="center" wrapText="1"/>
      <protection/>
    </xf>
    <xf numFmtId="0" fontId="203" fillId="42" borderId="77" xfId="76" applyFont="1" applyFill="1" applyBorder="1" applyAlignment="1">
      <alignment horizontal="left" vertical="center" wrapText="1"/>
      <protection/>
    </xf>
    <xf numFmtId="0" fontId="85" fillId="0" borderId="11" xfId="0" applyFont="1" applyFill="1" applyBorder="1" applyAlignment="1">
      <alignment horizontal="left" vertical="top" wrapText="1"/>
    </xf>
    <xf numFmtId="0" fontId="204" fillId="0" borderId="11" xfId="0" applyFont="1" applyFill="1" applyBorder="1" applyAlignment="1">
      <alignment horizontal="left" vertical="center" wrapText="1"/>
    </xf>
    <xf numFmtId="0" fontId="205" fillId="0" borderId="11" xfId="0" applyFont="1" applyBorder="1" applyAlignment="1">
      <alignment horizontal="left" vertical="center" wrapText="1"/>
    </xf>
    <xf numFmtId="0" fontId="91" fillId="0" borderId="11" xfId="0" applyFont="1" applyBorder="1" applyAlignment="1">
      <alignment horizontal="left" vertical="top" wrapText="1"/>
    </xf>
    <xf numFmtId="0" fontId="85" fillId="7" borderId="11" xfId="0" applyFont="1" applyFill="1" applyBorder="1" applyAlignment="1">
      <alignment horizontal="center" vertical="center" wrapText="1"/>
    </xf>
    <xf numFmtId="0" fontId="85" fillId="7" borderId="11" xfId="0" applyFont="1" applyFill="1" applyBorder="1" applyAlignment="1">
      <alignment horizontal="center" vertical="top" wrapText="1"/>
    </xf>
    <xf numFmtId="43" fontId="85" fillId="7" borderId="11" xfId="50" applyFont="1" applyFill="1" applyBorder="1" applyAlignment="1">
      <alignment horizontal="center" vertical="top" wrapText="1"/>
    </xf>
    <xf numFmtId="0" fontId="33" fillId="0" borderId="66" xfId="0" applyFont="1" applyBorder="1" applyAlignment="1">
      <alignment horizontal="center" wrapText="1"/>
    </xf>
    <xf numFmtId="0" fontId="33" fillId="0" borderId="14" xfId="0" applyFont="1" applyBorder="1" applyAlignment="1">
      <alignment horizontal="center" wrapText="1"/>
    </xf>
    <xf numFmtId="0" fontId="33" fillId="0" borderId="18" xfId="0" applyFont="1" applyBorder="1" applyAlignment="1">
      <alignment horizontal="center" wrapText="1"/>
    </xf>
    <xf numFmtId="0" fontId="33" fillId="0" borderId="13" xfId="0" applyFont="1" applyBorder="1" applyAlignment="1">
      <alignment horizontal="center" wrapText="1"/>
    </xf>
    <xf numFmtId="0" fontId="33" fillId="0" borderId="11" xfId="0" applyFont="1" applyBorder="1" applyAlignment="1">
      <alignment horizontal="center" wrapText="1"/>
    </xf>
    <xf numFmtId="0" fontId="33" fillId="0" borderId="19" xfId="0" applyFont="1" applyBorder="1" applyAlignment="1">
      <alignment horizontal="center" wrapText="1"/>
    </xf>
    <xf numFmtId="0" fontId="35" fillId="0" borderId="0" xfId="0" applyFont="1" applyFill="1" applyBorder="1" applyAlignment="1">
      <alignment horizontal="center" vertical="top"/>
    </xf>
    <xf numFmtId="0" fontId="71" fillId="44" borderId="50" xfId="0" applyFont="1" applyFill="1" applyBorder="1" applyAlignment="1">
      <alignment horizontal="center" vertical="top" wrapText="1"/>
    </xf>
    <xf numFmtId="0" fontId="71" fillId="44" borderId="59" xfId="0" applyFont="1" applyFill="1" applyBorder="1" applyAlignment="1">
      <alignment horizontal="center" vertical="top" wrapText="1"/>
    </xf>
    <xf numFmtId="0" fontId="71" fillId="44" borderId="53" xfId="0" applyFont="1" applyFill="1" applyBorder="1" applyAlignment="1">
      <alignment horizontal="center" vertical="top" wrapText="1"/>
    </xf>
    <xf numFmtId="0" fontId="44" fillId="44" borderId="82" xfId="0" applyFont="1" applyFill="1" applyBorder="1" applyAlignment="1">
      <alignment horizontal="center" vertical="top" wrapText="1"/>
    </xf>
    <xf numFmtId="0" fontId="44" fillId="44" borderId="35" xfId="0" applyFont="1" applyFill="1" applyBorder="1" applyAlignment="1">
      <alignment horizontal="center" vertical="top" wrapText="1"/>
    </xf>
    <xf numFmtId="0" fontId="44" fillId="44" borderId="64" xfId="0" applyFont="1" applyFill="1" applyBorder="1" applyAlignment="1">
      <alignment horizontal="center" vertical="top" wrapText="1"/>
    </xf>
    <xf numFmtId="0" fontId="44" fillId="44" borderId="30" xfId="0" applyFont="1" applyFill="1" applyBorder="1" applyAlignment="1">
      <alignment horizontal="center" vertical="top" wrapText="1"/>
    </xf>
    <xf numFmtId="0" fontId="44" fillId="44" borderId="63" xfId="0" applyFont="1" applyFill="1" applyBorder="1" applyAlignment="1">
      <alignment horizontal="center" vertical="top" wrapText="1"/>
    </xf>
    <xf numFmtId="0" fontId="12" fillId="0" borderId="0" xfId="0" applyFont="1" applyAlignment="1">
      <alignment horizontal="center" vertical="top"/>
    </xf>
    <xf numFmtId="0" fontId="42" fillId="7" borderId="71" xfId="0" applyFont="1" applyFill="1" applyBorder="1" applyAlignment="1">
      <alignment horizontal="left" vertical="top" wrapText="1"/>
    </xf>
    <xf numFmtId="0" fontId="42" fillId="7" borderId="29" xfId="0" applyFont="1" applyFill="1" applyBorder="1" applyAlignment="1">
      <alignment horizontal="left" vertical="top" wrapText="1"/>
    </xf>
    <xf numFmtId="0" fontId="42" fillId="7" borderId="67" xfId="0" applyFont="1" applyFill="1" applyBorder="1" applyAlignment="1">
      <alignment horizontal="left" vertical="top" wrapText="1"/>
    </xf>
    <xf numFmtId="0" fontId="42" fillId="44" borderId="62" xfId="0" applyFont="1" applyFill="1" applyBorder="1" applyAlignment="1">
      <alignment horizontal="left" vertical="top" wrapText="1"/>
    </xf>
    <xf numFmtId="0" fontId="42" fillId="44" borderId="31" xfId="0" applyFont="1" applyFill="1" applyBorder="1" applyAlignment="1">
      <alignment horizontal="left" vertical="top" wrapText="1"/>
    </xf>
    <xf numFmtId="0" fontId="42" fillId="44" borderId="63" xfId="0" applyFont="1" applyFill="1" applyBorder="1" applyAlignment="1">
      <alignment horizontal="left" vertical="top" wrapText="1"/>
    </xf>
    <xf numFmtId="0" fontId="42" fillId="44" borderId="23" xfId="0" applyFont="1" applyFill="1" applyBorder="1" applyAlignment="1">
      <alignment horizontal="left" vertical="top" wrapText="1"/>
    </xf>
    <xf numFmtId="0" fontId="42" fillId="44" borderId="25" xfId="0" applyFont="1" applyFill="1" applyBorder="1" applyAlignment="1">
      <alignment horizontal="left" vertical="top" wrapText="1"/>
    </xf>
    <xf numFmtId="0" fontId="42" fillId="44" borderId="26" xfId="0" applyFont="1" applyFill="1" applyBorder="1" applyAlignment="1">
      <alignment horizontal="left" vertical="top" wrapText="1"/>
    </xf>
    <xf numFmtId="0" fontId="42" fillId="2" borderId="23"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26" xfId="0" applyFont="1" applyFill="1" applyBorder="1" applyAlignment="1">
      <alignment horizontal="left" vertical="top" wrapText="1"/>
    </xf>
    <xf numFmtId="0" fontId="58" fillId="48" borderId="44" xfId="0" applyFont="1" applyFill="1" applyBorder="1" applyAlignment="1">
      <alignment horizontal="right" vertical="top"/>
    </xf>
    <xf numFmtId="0" fontId="58" fillId="48" borderId="45" xfId="0" applyFont="1" applyFill="1" applyBorder="1" applyAlignment="1">
      <alignment horizontal="right" vertical="top"/>
    </xf>
    <xf numFmtId="0" fontId="42" fillId="0" borderId="0" xfId="0" applyFont="1" applyFill="1" applyBorder="1" applyAlignment="1">
      <alignment horizontal="right" vertical="top"/>
    </xf>
    <xf numFmtId="0" fontId="34" fillId="0" borderId="0" xfId="0" applyFont="1" applyFill="1" applyBorder="1" applyAlignment="1">
      <alignment horizontal="center" vertical="top"/>
    </xf>
    <xf numFmtId="0" fontId="45" fillId="54" borderId="52" xfId="0" applyFont="1" applyFill="1" applyBorder="1" applyAlignment="1">
      <alignment horizontal="center" vertical="top" wrapText="1"/>
    </xf>
    <xf numFmtId="0" fontId="45" fillId="54" borderId="24" xfId="0" applyFont="1" applyFill="1" applyBorder="1" applyAlignment="1">
      <alignment horizontal="center" vertical="top" wrapText="1"/>
    </xf>
    <xf numFmtId="0" fontId="50" fillId="43" borderId="62" xfId="0" applyFont="1" applyFill="1" applyBorder="1" applyAlignment="1">
      <alignment horizontal="left" vertical="top" wrapText="1"/>
    </xf>
    <xf numFmtId="0" fontId="50" fillId="43" borderId="63" xfId="0" applyFont="1" applyFill="1" applyBorder="1" applyAlignment="1">
      <alignment horizontal="left" vertical="top" wrapText="1"/>
    </xf>
    <xf numFmtId="0" fontId="37" fillId="0" borderId="0" xfId="0" applyFont="1" applyFill="1" applyBorder="1" applyAlignment="1">
      <alignment horizontal="center" vertical="top"/>
    </xf>
    <xf numFmtId="0" fontId="12" fillId="0" borderId="0" xfId="0" applyFont="1" applyAlignment="1">
      <alignment horizontal="center"/>
    </xf>
    <xf numFmtId="0" fontId="42" fillId="7" borderId="23" xfId="0" applyFont="1" applyFill="1" applyBorder="1" applyAlignment="1">
      <alignment horizontal="left" vertical="top" wrapText="1"/>
    </xf>
    <xf numFmtId="0" fontId="42" fillId="7" borderId="25" xfId="0" applyFont="1" applyFill="1" applyBorder="1" applyAlignment="1">
      <alignment horizontal="left" vertical="top" wrapText="1"/>
    </xf>
    <xf numFmtId="0" fontId="42" fillId="7" borderId="26" xfId="0" applyFont="1" applyFill="1" applyBorder="1" applyAlignment="1">
      <alignment horizontal="left" vertical="top" wrapText="1"/>
    </xf>
    <xf numFmtId="0" fontId="65" fillId="43" borderId="62" xfId="0" applyFont="1" applyFill="1" applyBorder="1" applyAlignment="1">
      <alignment horizontal="left" vertical="top" wrapText="1"/>
    </xf>
    <xf numFmtId="0" fontId="65" fillId="43" borderId="31" xfId="0" applyFont="1" applyFill="1" applyBorder="1" applyAlignment="1">
      <alignment horizontal="left" vertical="top" wrapText="1"/>
    </xf>
    <xf numFmtId="0" fontId="65" fillId="43" borderId="63" xfId="0" applyFont="1" applyFill="1" applyBorder="1" applyAlignment="1">
      <alignment horizontal="left" vertical="top" wrapText="1"/>
    </xf>
    <xf numFmtId="0" fontId="74" fillId="44" borderId="62" xfId="0" applyFont="1" applyFill="1" applyBorder="1" applyAlignment="1">
      <alignment horizontal="left" vertical="top" wrapText="1"/>
    </xf>
    <xf numFmtId="0" fontId="74" fillId="44" borderId="31" xfId="0" applyFont="1" applyFill="1" applyBorder="1" applyAlignment="1">
      <alignment horizontal="left" vertical="top" wrapText="1"/>
    </xf>
    <xf numFmtId="0" fontId="74" fillId="44" borderId="63" xfId="0" applyFont="1" applyFill="1" applyBorder="1" applyAlignment="1">
      <alignment horizontal="left" vertical="top" wrapText="1"/>
    </xf>
    <xf numFmtId="0" fontId="55" fillId="49" borderId="30" xfId="0" applyFont="1" applyFill="1" applyBorder="1" applyAlignment="1">
      <alignment horizontal="right" vertical="top"/>
    </xf>
    <xf numFmtId="0" fontId="55" fillId="49" borderId="31" xfId="0" applyFont="1" applyFill="1" applyBorder="1" applyAlignment="1">
      <alignment horizontal="right" vertical="top"/>
    </xf>
    <xf numFmtId="0" fontId="55" fillId="49" borderId="63" xfId="0" applyFont="1" applyFill="1" applyBorder="1" applyAlignment="1">
      <alignment horizontal="right" vertical="top"/>
    </xf>
    <xf numFmtId="0" fontId="0" fillId="0" borderId="0" xfId="0" applyFont="1" applyAlignment="1">
      <alignment horizontal="left" vertical="top" wrapText="1"/>
    </xf>
    <xf numFmtId="0" fontId="179" fillId="2" borderId="82" xfId="0" applyFont="1" applyFill="1" applyBorder="1" applyAlignment="1">
      <alignment horizontal="left" vertical="top" wrapText="1"/>
    </xf>
    <xf numFmtId="0" fontId="179" fillId="2" borderId="35" xfId="0" applyFont="1" applyFill="1" applyBorder="1" applyAlignment="1">
      <alignment horizontal="left" vertical="top" wrapText="1"/>
    </xf>
    <xf numFmtId="0" fontId="179" fillId="2" borderId="64" xfId="0" applyFont="1" applyFill="1" applyBorder="1" applyAlignment="1">
      <alignment horizontal="left" vertical="top" wrapText="1"/>
    </xf>
    <xf numFmtId="0" fontId="179" fillId="7" borderId="23" xfId="0" applyFont="1" applyFill="1" applyBorder="1" applyAlignment="1">
      <alignment horizontal="left" vertical="top" wrapText="1"/>
    </xf>
    <xf numFmtId="0" fontId="179" fillId="7" borderId="25" xfId="0" applyFont="1" applyFill="1" applyBorder="1" applyAlignment="1">
      <alignment horizontal="left" vertical="top" wrapText="1"/>
    </xf>
    <xf numFmtId="0" fontId="179" fillId="7" borderId="26" xfId="0" applyFont="1" applyFill="1" applyBorder="1" applyAlignment="1">
      <alignment horizontal="left" vertical="top" wrapText="1"/>
    </xf>
    <xf numFmtId="0" fontId="74" fillId="45" borderId="70" xfId="0" applyFont="1" applyFill="1" applyBorder="1" applyAlignment="1">
      <alignment horizontal="left" vertical="top" wrapText="1"/>
    </xf>
    <xf numFmtId="0" fontId="74" fillId="45" borderId="42" xfId="0" applyFont="1" applyFill="1" applyBorder="1" applyAlignment="1">
      <alignment horizontal="left" vertical="top" wrapText="1"/>
    </xf>
    <xf numFmtId="0" fontId="74" fillId="45" borderId="65" xfId="0" applyFont="1" applyFill="1" applyBorder="1" applyAlignment="1">
      <alignment horizontal="left" vertical="top" wrapText="1"/>
    </xf>
    <xf numFmtId="175" fontId="75" fillId="45" borderId="72" xfId="43" applyNumberFormat="1" applyFont="1" applyFill="1" applyBorder="1" applyAlignment="1">
      <alignment horizontal="left" vertical="top" wrapText="1"/>
    </xf>
    <xf numFmtId="175" fontId="75" fillId="45" borderId="83" xfId="43" applyNumberFormat="1" applyFont="1" applyFill="1" applyBorder="1" applyAlignment="1">
      <alignment horizontal="left" vertical="top" wrapText="1"/>
    </xf>
    <xf numFmtId="0" fontId="179" fillId="2" borderId="75" xfId="0" applyFont="1" applyFill="1" applyBorder="1" applyAlignment="1">
      <alignment horizontal="left" vertical="top" wrapText="1"/>
    </xf>
    <xf numFmtId="0" fontId="179" fillId="2" borderId="76" xfId="0" applyFont="1" applyFill="1" applyBorder="1" applyAlignment="1">
      <alignment horizontal="left" vertical="top" wrapText="1"/>
    </xf>
    <xf numFmtId="0" fontId="179" fillId="2" borderId="66" xfId="0" applyFont="1" applyFill="1" applyBorder="1" applyAlignment="1">
      <alignment horizontal="left" vertical="top" wrapText="1"/>
    </xf>
    <xf numFmtId="0" fontId="58" fillId="50" borderId="23" xfId="0" applyFont="1" applyFill="1" applyBorder="1" applyAlignment="1">
      <alignment horizontal="left" vertical="top" wrapText="1"/>
    </xf>
    <xf numFmtId="0" fontId="58" fillId="50" borderId="26" xfId="0" applyFont="1" applyFill="1" applyBorder="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3" xfId="45"/>
    <cellStyle name="Comma [0] 3" xfId="46"/>
    <cellStyle name="Comma [0] 3 2" xfId="47"/>
    <cellStyle name="Comma [0] 7" xfId="48"/>
    <cellStyle name="Comma [0] 7 2" xfId="49"/>
    <cellStyle name="Comma 2" xfId="50"/>
    <cellStyle name="Comma 2 2" xfId="51"/>
    <cellStyle name="Comma 2 3" xfId="52"/>
    <cellStyle name="Comma 3"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3" xfId="69"/>
    <cellStyle name="Normal 3 2" xfId="70"/>
    <cellStyle name="Normal 4" xfId="71"/>
    <cellStyle name="Normal 7" xfId="72"/>
    <cellStyle name="Normal 7 2" xfId="73"/>
    <cellStyle name="Normal 8" xfId="74"/>
    <cellStyle name="Normal 8 2" xfId="75"/>
    <cellStyle name="Normal_CFSI_Bajhang 2009" xfId="76"/>
    <cellStyle name="Normal_PCA_CCOSP 2007" xfId="77"/>
    <cellStyle name="Normal_Sheet1"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ishrestha\Desktop\DCT\Itemized%20Cost%20Estimate%20Tulsipur%20Municiplaity%202015%20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pgautam\Documents\2016%20Child%20Protection%20files\2015%20Child%20Protection\Dang%20Municipality%20budget%202015\Tulsipur%20Municipality%20Agreement%202015\CP%20budget%20plan%20for%20Tulsipur%20Municipality%202015-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ishrestha\Desktop\DCT\UOSP%20Budget_Tulsipur_31st%20October%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FACE"/>
      <sheetName val="School Software"/>
      <sheetName val="School Hardware"/>
      <sheetName val="School Info"/>
      <sheetName val="5 prime message"/>
      <sheetName val="Budget Sheet"/>
    </sheetNames>
    <sheetDataSet>
      <sheetData sheetId="0">
        <row r="128">
          <cell r="P128">
            <v>540400</v>
          </cell>
          <cell r="Q128">
            <v>154500</v>
          </cell>
          <cell r="R128">
            <v>65300</v>
          </cell>
        </row>
      </sheetData>
      <sheetData sheetId="2">
        <row r="27">
          <cell r="D27">
            <v>21800</v>
          </cell>
        </row>
      </sheetData>
      <sheetData sheetId="3">
        <row r="6">
          <cell r="F6">
            <v>40000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 Ghorahi M budget plan 2015"/>
      <sheetName val="1st install summary "/>
    </sheetNames>
    <sheetDataSet>
      <sheetData sheetId="0">
        <row r="11">
          <cell r="N11">
            <v>0</v>
          </cell>
          <cell r="O11">
            <v>70000</v>
          </cell>
        </row>
        <row r="20">
          <cell r="N20">
            <v>0</v>
          </cell>
          <cell r="O20">
            <v>525500</v>
          </cell>
        </row>
        <row r="27">
          <cell r="N27">
            <v>0</v>
          </cell>
          <cell r="O27">
            <v>120000</v>
          </cell>
        </row>
        <row r="37">
          <cell r="N37">
            <v>55000</v>
          </cell>
          <cell r="O37">
            <v>175000</v>
          </cell>
        </row>
        <row r="47">
          <cell r="N47">
            <v>20000</v>
          </cell>
          <cell r="O47">
            <v>90000</v>
          </cell>
        </row>
        <row r="55">
          <cell r="N55">
            <v>55000</v>
          </cell>
          <cell r="O55">
            <v>45000</v>
          </cell>
        </row>
        <row r="60">
          <cell r="J60">
            <v>220000</v>
          </cell>
        </row>
        <row r="63">
          <cell r="J63">
            <v>15000</v>
          </cell>
        </row>
        <row r="67">
          <cell r="J67">
            <v>122132.50000000001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nicipality contribution"/>
      <sheetName val="Total summary"/>
      <sheetName val="Install"/>
      <sheetName val="UOSP_(3.3.4 Management)"/>
      <sheetName val="3.3.3 (Supplies)"/>
      <sheetName val="Capacity building (3.3.1. )"/>
      <sheetName val="Remuneration (3.3.2)"/>
      <sheetName val="(Student mobilization)"/>
    </sheetNames>
    <sheetDataSet>
      <sheetData sheetId="0">
        <row r="21">
          <cell r="E21">
            <v>0</v>
          </cell>
        </row>
        <row r="33">
          <cell r="C33">
            <v>3965000</v>
          </cell>
        </row>
      </sheetData>
      <sheetData sheetId="3">
        <row r="8">
          <cell r="I8">
            <v>3000</v>
          </cell>
        </row>
        <row r="10">
          <cell r="I10">
            <v>22800</v>
          </cell>
          <cell r="K10">
            <v>4800</v>
          </cell>
        </row>
        <row r="11">
          <cell r="J11">
            <v>18000</v>
          </cell>
        </row>
        <row r="13">
          <cell r="I13">
            <v>20000</v>
          </cell>
        </row>
        <row r="16">
          <cell r="I16">
            <v>3000</v>
          </cell>
        </row>
        <row r="18">
          <cell r="I18">
            <v>9600</v>
          </cell>
        </row>
        <row r="21">
          <cell r="I21">
            <v>12000</v>
          </cell>
        </row>
        <row r="23">
          <cell r="I23">
            <v>13000</v>
          </cell>
          <cell r="J23">
            <v>13000</v>
          </cell>
        </row>
        <row r="29">
          <cell r="I29">
            <v>66000</v>
          </cell>
        </row>
        <row r="30">
          <cell r="I30">
            <v>52800</v>
          </cell>
        </row>
        <row r="31">
          <cell r="I31">
            <v>26400</v>
          </cell>
        </row>
        <row r="32">
          <cell r="I32">
            <v>19800</v>
          </cell>
        </row>
        <row r="35">
          <cell r="I35">
            <v>30000</v>
          </cell>
        </row>
        <row r="36">
          <cell r="I36">
            <v>20000</v>
          </cell>
        </row>
        <row r="38">
          <cell r="I38">
            <v>298400</v>
          </cell>
        </row>
      </sheetData>
      <sheetData sheetId="4">
        <row r="9">
          <cell r="I9">
            <v>146420</v>
          </cell>
        </row>
        <row r="29">
          <cell r="I29">
            <v>43176</v>
          </cell>
        </row>
        <row r="38">
          <cell r="I38">
            <v>9600</v>
          </cell>
        </row>
        <row r="44">
          <cell r="I44">
            <v>16020</v>
          </cell>
        </row>
        <row r="50">
          <cell r="I50">
            <v>5000</v>
          </cell>
        </row>
        <row r="54">
          <cell r="I54">
            <v>552000</v>
          </cell>
        </row>
        <row r="69">
          <cell r="I69">
            <v>1200</v>
          </cell>
        </row>
        <row r="71">
          <cell r="I71">
            <v>773416</v>
          </cell>
        </row>
      </sheetData>
      <sheetData sheetId="5">
        <row r="9">
          <cell r="H9">
            <v>376300</v>
          </cell>
        </row>
        <row r="22">
          <cell r="H22">
            <v>190800</v>
          </cell>
        </row>
        <row r="34">
          <cell r="H34">
            <v>567100</v>
          </cell>
        </row>
      </sheetData>
      <sheetData sheetId="6">
        <row r="10">
          <cell r="H10">
            <v>211200</v>
          </cell>
        </row>
        <row r="11">
          <cell r="H11">
            <v>384000</v>
          </cell>
        </row>
        <row r="15">
          <cell r="H15">
            <v>60000</v>
          </cell>
          <cell r="I15">
            <v>60000</v>
          </cell>
        </row>
        <row r="16">
          <cell r="H16">
            <v>35000</v>
          </cell>
        </row>
        <row r="17">
          <cell r="H17">
            <v>690200</v>
          </cell>
        </row>
      </sheetData>
      <sheetData sheetId="7">
        <row r="9">
          <cell r="H9">
            <v>60000</v>
          </cell>
          <cell r="I9">
            <v>60000</v>
          </cell>
        </row>
        <row r="11">
          <cell r="H11">
            <v>60000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20"/>
  <sheetViews>
    <sheetView view="pageLayout" zoomScale="124" zoomScalePageLayoutView="124" workbookViewId="0" topLeftCell="A1">
      <selection activeCell="F104" sqref="F104"/>
    </sheetView>
  </sheetViews>
  <sheetFormatPr defaultColWidth="9.00390625" defaultRowHeight="15.75"/>
  <cols>
    <col min="1" max="1" width="3.50390625" style="6" customWidth="1"/>
    <col min="2" max="2" width="34.25390625" style="6" customWidth="1"/>
    <col min="3" max="3" width="7.375" style="6" customWidth="1"/>
    <col min="4" max="4" width="8.75390625" style="6" customWidth="1"/>
    <col min="5" max="5" width="7.625" style="6" customWidth="1"/>
    <col min="6" max="6" width="8.875" style="6" customWidth="1"/>
    <col min="7" max="7" width="10.00390625" style="6" customWidth="1"/>
    <col min="8" max="8" width="16.00390625" style="6" customWidth="1"/>
    <col min="9" max="16384" width="9.00390625" style="6" customWidth="1"/>
  </cols>
  <sheetData>
    <row r="1" spans="1:8" ht="12.75">
      <c r="A1" s="1154" t="s">
        <v>65</v>
      </c>
      <c r="B1" s="1154"/>
      <c r="C1" s="1154"/>
      <c r="D1" s="1154"/>
      <c r="E1" s="1154"/>
      <c r="F1" s="1154"/>
      <c r="G1" s="1154"/>
      <c r="H1" s="1154"/>
    </row>
    <row r="2" spans="1:8" ht="12.75">
      <c r="A2" s="1154" t="s">
        <v>66</v>
      </c>
      <c r="B2" s="1154"/>
      <c r="C2" s="1154"/>
      <c r="D2" s="1154"/>
      <c r="E2" s="1154"/>
      <c r="F2" s="1154"/>
      <c r="G2" s="1154"/>
      <c r="H2" s="1154"/>
    </row>
    <row r="3" spans="1:8" ht="12.75">
      <c r="A3" s="1155" t="s">
        <v>129</v>
      </c>
      <c r="B3" s="1155"/>
      <c r="C3" s="1155"/>
      <c r="D3" s="1155"/>
      <c r="E3" s="1155"/>
      <c r="F3" s="1155"/>
      <c r="G3" s="1155"/>
      <c r="H3" s="1155"/>
    </row>
    <row r="4" spans="1:8" ht="12.75">
      <c r="A4" s="1155" t="s">
        <v>83</v>
      </c>
      <c r="B4" s="1155"/>
      <c r="C4" s="1155"/>
      <c r="D4" s="1155"/>
      <c r="E4" s="1155"/>
      <c r="F4" s="1155"/>
      <c r="G4" s="1155"/>
      <c r="H4" s="1155"/>
    </row>
    <row r="5" spans="1:8" ht="12.75">
      <c r="A5" s="1146" t="s">
        <v>13</v>
      </c>
      <c r="B5" s="1146"/>
      <c r="C5" s="1146"/>
      <c r="D5" s="1146"/>
      <c r="E5" s="1146"/>
      <c r="F5" s="1146"/>
      <c r="G5" s="1146"/>
      <c r="H5" s="1146"/>
    </row>
    <row r="6" spans="1:8" ht="51.75" customHeight="1">
      <c r="A6" s="1147" t="s">
        <v>14</v>
      </c>
      <c r="B6" s="1147"/>
      <c r="C6" s="1147"/>
      <c r="D6" s="1147"/>
      <c r="E6" s="1147"/>
      <c r="F6" s="1147"/>
      <c r="G6" s="1147"/>
      <c r="H6" s="1147"/>
    </row>
    <row r="7" spans="1:8" ht="32.25" customHeight="1">
      <c r="A7" s="1143" t="s">
        <v>104</v>
      </c>
      <c r="B7" s="1143"/>
      <c r="C7" s="1143"/>
      <c r="D7" s="1143"/>
      <c r="E7" s="1143"/>
      <c r="F7" s="1143"/>
      <c r="G7" s="1143"/>
      <c r="H7" s="1143"/>
    </row>
    <row r="8" spans="1:8" ht="12.75">
      <c r="A8" s="1143" t="s">
        <v>130</v>
      </c>
      <c r="B8" s="1143"/>
      <c r="C8" s="1143"/>
      <c r="D8" s="1143"/>
      <c r="E8" s="1143"/>
      <c r="F8" s="1143"/>
      <c r="G8" s="1143"/>
      <c r="H8" s="1143"/>
    </row>
    <row r="9" spans="1:8" ht="12.75">
      <c r="A9" s="1143" t="s">
        <v>115</v>
      </c>
      <c r="B9" s="1143"/>
      <c r="C9" s="1143"/>
      <c r="D9" s="1143"/>
      <c r="E9" s="1143"/>
      <c r="F9" s="1143"/>
      <c r="G9" s="1143"/>
      <c r="H9" s="1143"/>
    </row>
    <row r="10" spans="1:8" ht="13.5" thickBot="1">
      <c r="A10" s="1144" t="s">
        <v>62</v>
      </c>
      <c r="B10" s="1144"/>
      <c r="C10" s="1144"/>
      <c r="D10" s="1144"/>
      <c r="E10" s="1144"/>
      <c r="F10" s="1144"/>
      <c r="G10" s="1144"/>
      <c r="H10" s="1144"/>
    </row>
    <row r="11" spans="1:8" ht="22.5" customHeight="1">
      <c r="A11" s="7"/>
      <c r="B11" s="8" t="s">
        <v>1</v>
      </c>
      <c r="C11" s="17" t="s">
        <v>67</v>
      </c>
      <c r="D11" s="17" t="s">
        <v>68</v>
      </c>
      <c r="E11" s="17" t="s">
        <v>71</v>
      </c>
      <c r="F11" s="17" t="s">
        <v>2</v>
      </c>
      <c r="G11" s="17" t="s">
        <v>69</v>
      </c>
      <c r="H11" s="17" t="s">
        <v>70</v>
      </c>
    </row>
    <row r="12" spans="1:8" ht="18.75" customHeight="1">
      <c r="A12" s="20"/>
      <c r="B12" s="2" t="s">
        <v>113</v>
      </c>
      <c r="C12" s="4">
        <v>500</v>
      </c>
      <c r="D12" s="4">
        <v>40</v>
      </c>
      <c r="E12" s="4">
        <v>1</v>
      </c>
      <c r="F12" s="4"/>
      <c r="G12" s="4">
        <f>PRODUCT(C12:F12)</f>
        <v>20000</v>
      </c>
      <c r="H12" s="4"/>
    </row>
    <row r="13" spans="1:8" ht="17.25" customHeight="1">
      <c r="A13" s="20"/>
      <c r="B13" s="2" t="s">
        <v>6</v>
      </c>
      <c r="C13" s="4">
        <v>100</v>
      </c>
      <c r="D13" s="4">
        <v>45</v>
      </c>
      <c r="E13" s="4">
        <v>1</v>
      </c>
      <c r="F13" s="4"/>
      <c r="G13" s="4">
        <f aca="true" t="shared" si="0" ref="G13:G20">PRODUCT(C13:F13)</f>
        <v>4500</v>
      </c>
      <c r="H13" s="4"/>
    </row>
    <row r="14" spans="1:8" ht="12.75">
      <c r="A14" s="20"/>
      <c r="B14" s="2" t="s">
        <v>7</v>
      </c>
      <c r="C14" s="4">
        <v>1300</v>
      </c>
      <c r="D14" s="4">
        <v>3</v>
      </c>
      <c r="E14" s="4">
        <v>1</v>
      </c>
      <c r="F14" s="4"/>
      <c r="G14" s="4">
        <f t="shared" si="0"/>
        <v>3900</v>
      </c>
      <c r="H14" s="4"/>
    </row>
    <row r="15" spans="1:8" ht="12.75">
      <c r="A15" s="20"/>
      <c r="B15" s="2" t="s">
        <v>9</v>
      </c>
      <c r="C15" s="4">
        <v>300</v>
      </c>
      <c r="D15" s="4">
        <v>3</v>
      </c>
      <c r="E15" s="4"/>
      <c r="F15" s="4">
        <v>1</v>
      </c>
      <c r="G15" s="4">
        <f t="shared" si="0"/>
        <v>900</v>
      </c>
      <c r="H15" s="4"/>
    </row>
    <row r="16" spans="1:8" ht="12.75">
      <c r="A16" s="20"/>
      <c r="B16" s="2" t="s">
        <v>3</v>
      </c>
      <c r="C16" s="4">
        <v>100</v>
      </c>
      <c r="D16" s="4">
        <v>40</v>
      </c>
      <c r="E16" s="4"/>
      <c r="F16" s="4">
        <v>1</v>
      </c>
      <c r="G16" s="4">
        <f t="shared" si="0"/>
        <v>4000</v>
      </c>
      <c r="H16" s="4"/>
    </row>
    <row r="17" spans="1:8" ht="15" customHeight="1">
      <c r="A17" s="20"/>
      <c r="B17" s="2" t="s">
        <v>4</v>
      </c>
      <c r="C17" s="4">
        <v>1000</v>
      </c>
      <c r="D17" s="4">
        <v>1</v>
      </c>
      <c r="E17" s="4"/>
      <c r="F17" s="4"/>
      <c r="G17" s="4">
        <f t="shared" si="0"/>
        <v>1000</v>
      </c>
      <c r="H17" s="4"/>
    </row>
    <row r="18" spans="1:8" ht="12.75">
      <c r="A18" s="20"/>
      <c r="B18" s="2" t="s">
        <v>8</v>
      </c>
      <c r="C18" s="4">
        <v>300</v>
      </c>
      <c r="D18" s="4">
        <v>1</v>
      </c>
      <c r="E18" s="4">
        <v>1</v>
      </c>
      <c r="F18" s="4"/>
      <c r="G18" s="4">
        <f t="shared" si="0"/>
        <v>300</v>
      </c>
      <c r="H18" s="4"/>
    </row>
    <row r="19" spans="1:8" ht="12.75">
      <c r="A19" s="20"/>
      <c r="B19" s="2" t="s">
        <v>73</v>
      </c>
      <c r="C19" s="4">
        <v>500</v>
      </c>
      <c r="D19" s="4">
        <v>1</v>
      </c>
      <c r="E19" s="4">
        <v>1</v>
      </c>
      <c r="F19" s="4"/>
      <c r="G19" s="4">
        <f>PRODUCT(C19:F19)</f>
        <v>500</v>
      </c>
      <c r="H19" s="4"/>
    </row>
    <row r="20" spans="1:8" ht="12.75">
      <c r="A20" s="20"/>
      <c r="B20" s="2" t="s">
        <v>72</v>
      </c>
      <c r="C20" s="4">
        <v>900</v>
      </c>
      <c r="D20" s="4">
        <v>1</v>
      </c>
      <c r="E20" s="4">
        <v>1</v>
      </c>
      <c r="F20" s="4"/>
      <c r="G20" s="4">
        <f t="shared" si="0"/>
        <v>900</v>
      </c>
      <c r="H20" s="4"/>
    </row>
    <row r="21" spans="1:8" ht="28.5" customHeight="1" thickBot="1">
      <c r="A21" s="9"/>
      <c r="B21" s="21" t="s">
        <v>5</v>
      </c>
      <c r="C21" s="22"/>
      <c r="D21" s="22"/>
      <c r="E21" s="22"/>
      <c r="F21" s="22"/>
      <c r="G21" s="22">
        <f>SUM(G12:G20)</f>
        <v>36000</v>
      </c>
      <c r="H21" s="22"/>
    </row>
    <row r="22" spans="1:8" ht="12.75">
      <c r="A22" s="1148" t="s">
        <v>117</v>
      </c>
      <c r="B22" s="1148"/>
      <c r="C22" s="1148"/>
      <c r="D22" s="1148"/>
      <c r="E22" s="1148"/>
      <c r="F22" s="1148"/>
      <c r="G22" s="1148"/>
      <c r="H22" s="1148"/>
    </row>
    <row r="23" spans="1:8" ht="15.75" customHeight="1">
      <c r="A23" s="1143" t="s">
        <v>118</v>
      </c>
      <c r="B23" s="1143"/>
      <c r="C23" s="1143"/>
      <c r="D23" s="1143"/>
      <c r="E23" s="1143"/>
      <c r="F23" s="1143"/>
      <c r="G23" s="1143"/>
      <c r="H23" s="1143"/>
    </row>
    <row r="24" spans="1:8" ht="16.5" customHeight="1">
      <c r="A24" s="1143" t="s">
        <v>132</v>
      </c>
      <c r="B24" s="1143"/>
      <c r="C24" s="1143"/>
      <c r="D24" s="1143"/>
      <c r="E24" s="1143"/>
      <c r="F24" s="1143"/>
      <c r="G24" s="1143"/>
      <c r="H24" s="1143"/>
    </row>
    <row r="25" spans="1:8" ht="26.25" customHeight="1" thickBot="1">
      <c r="A25" s="1143" t="s">
        <v>119</v>
      </c>
      <c r="B25" s="1143"/>
      <c r="C25" s="1143"/>
      <c r="D25" s="1143"/>
      <c r="E25" s="1143"/>
      <c r="F25" s="1143"/>
      <c r="G25" s="1143"/>
      <c r="H25" s="1143"/>
    </row>
    <row r="26" spans="1:8" ht="12.75">
      <c r="A26" s="1" t="s">
        <v>0</v>
      </c>
      <c r="B26" s="27" t="s">
        <v>1</v>
      </c>
      <c r="C26" s="17" t="s">
        <v>67</v>
      </c>
      <c r="D26" s="17" t="s">
        <v>68</v>
      </c>
      <c r="E26" s="17" t="s">
        <v>71</v>
      </c>
      <c r="F26" s="17" t="s">
        <v>2</v>
      </c>
      <c r="G26" s="17" t="s">
        <v>69</v>
      </c>
      <c r="H26" s="17" t="s">
        <v>70</v>
      </c>
    </row>
    <row r="27" spans="1:8" ht="12.75">
      <c r="A27" s="5"/>
      <c r="B27" s="2" t="s">
        <v>113</v>
      </c>
      <c r="C27" s="4">
        <v>300</v>
      </c>
      <c r="D27" s="4">
        <v>45</v>
      </c>
      <c r="E27" s="4">
        <v>1</v>
      </c>
      <c r="F27" s="4">
        <v>20</v>
      </c>
      <c r="G27" s="4">
        <f>PRODUCT(C27:F27)</f>
        <v>270000</v>
      </c>
      <c r="H27" s="4"/>
    </row>
    <row r="28" spans="1:8" ht="12.75">
      <c r="A28" s="5"/>
      <c r="B28" s="2" t="s">
        <v>7</v>
      </c>
      <c r="C28" s="4">
        <v>1300</v>
      </c>
      <c r="D28" s="4">
        <v>2</v>
      </c>
      <c r="E28" s="4">
        <v>1</v>
      </c>
      <c r="F28" s="4">
        <v>20</v>
      </c>
      <c r="G28" s="4">
        <f aca="true" t="shared" si="1" ref="G28:G37">PRODUCT(C28:F28)</f>
        <v>52000</v>
      </c>
      <c r="H28" s="4"/>
    </row>
    <row r="29" spans="1:8" ht="12.75">
      <c r="A29" s="5"/>
      <c r="B29" s="2" t="s">
        <v>3</v>
      </c>
      <c r="C29" s="4">
        <v>50</v>
      </c>
      <c r="D29" s="4">
        <v>45</v>
      </c>
      <c r="E29" s="4">
        <v>1</v>
      </c>
      <c r="F29" s="4">
        <v>20</v>
      </c>
      <c r="G29" s="4">
        <f t="shared" si="1"/>
        <v>45000</v>
      </c>
      <c r="H29" s="4"/>
    </row>
    <row r="30" spans="1:8" ht="12.75">
      <c r="A30" s="5"/>
      <c r="B30" s="2" t="s">
        <v>4</v>
      </c>
      <c r="C30" s="4">
        <v>1000</v>
      </c>
      <c r="D30" s="4">
        <v>1</v>
      </c>
      <c r="E30" s="4"/>
      <c r="F30" s="4">
        <v>20</v>
      </c>
      <c r="G30" s="4">
        <f t="shared" si="1"/>
        <v>20000</v>
      </c>
      <c r="H30" s="4"/>
    </row>
    <row r="31" spans="1:8" ht="12.75">
      <c r="A31" s="5"/>
      <c r="B31" s="2" t="s">
        <v>6</v>
      </c>
      <c r="C31" s="4">
        <v>50</v>
      </c>
      <c r="D31" s="4">
        <v>50</v>
      </c>
      <c r="E31" s="4"/>
      <c r="F31" s="4">
        <v>20</v>
      </c>
      <c r="G31" s="4">
        <f t="shared" si="1"/>
        <v>50000</v>
      </c>
      <c r="H31" s="4"/>
    </row>
    <row r="32" spans="1:8" ht="12.75">
      <c r="A32" s="5"/>
      <c r="B32" s="2" t="s">
        <v>8</v>
      </c>
      <c r="C32" s="4">
        <v>300</v>
      </c>
      <c r="D32" s="4">
        <v>1</v>
      </c>
      <c r="E32" s="4">
        <v>1</v>
      </c>
      <c r="F32" s="4">
        <v>20</v>
      </c>
      <c r="G32" s="4">
        <f t="shared" si="1"/>
        <v>6000</v>
      </c>
      <c r="H32" s="4"/>
    </row>
    <row r="33" spans="1:8" ht="12.75">
      <c r="A33" s="5"/>
      <c r="B33" s="2" t="s">
        <v>73</v>
      </c>
      <c r="C33" s="4">
        <v>500</v>
      </c>
      <c r="D33" s="4">
        <v>1</v>
      </c>
      <c r="E33" s="4"/>
      <c r="F33" s="4">
        <v>10</v>
      </c>
      <c r="G33" s="4">
        <f t="shared" si="1"/>
        <v>5000</v>
      </c>
      <c r="H33" s="4"/>
    </row>
    <row r="34" spans="1:8" ht="12.75">
      <c r="A34" s="5"/>
      <c r="B34" s="2" t="s">
        <v>82</v>
      </c>
      <c r="C34" s="4">
        <v>700</v>
      </c>
      <c r="D34" s="4">
        <v>1</v>
      </c>
      <c r="E34" s="4"/>
      <c r="F34" s="4">
        <v>20</v>
      </c>
      <c r="G34" s="4">
        <f>PRODUCT(C34:F34)</f>
        <v>14000</v>
      </c>
      <c r="H34" s="4"/>
    </row>
    <row r="35" spans="1:8" ht="12.75">
      <c r="A35" s="5"/>
      <c r="B35" s="2" t="s">
        <v>74</v>
      </c>
      <c r="C35" s="4">
        <v>1000</v>
      </c>
      <c r="D35" s="4">
        <v>1</v>
      </c>
      <c r="E35" s="4">
        <v>1</v>
      </c>
      <c r="F35" s="4">
        <v>2</v>
      </c>
      <c r="G35" s="4">
        <f t="shared" si="1"/>
        <v>2000</v>
      </c>
      <c r="H35" s="4"/>
    </row>
    <row r="36" spans="1:8" ht="12.75">
      <c r="A36" s="3"/>
      <c r="B36" s="10" t="s">
        <v>93</v>
      </c>
      <c r="C36" s="11">
        <v>1500</v>
      </c>
      <c r="D36" s="11">
        <v>1</v>
      </c>
      <c r="E36" s="11"/>
      <c r="F36" s="11">
        <v>20</v>
      </c>
      <c r="G36" s="4">
        <f t="shared" si="1"/>
        <v>30000</v>
      </c>
      <c r="H36" s="11"/>
    </row>
    <row r="37" spans="1:8" ht="12.75">
      <c r="A37" s="3"/>
      <c r="B37" s="10" t="s">
        <v>97</v>
      </c>
      <c r="C37" s="11">
        <v>25000</v>
      </c>
      <c r="D37" s="11"/>
      <c r="E37" s="11"/>
      <c r="F37" s="11"/>
      <c r="G37" s="4">
        <f t="shared" si="1"/>
        <v>25000</v>
      </c>
      <c r="H37" s="11"/>
    </row>
    <row r="38" spans="1:8" ht="13.5" thickBot="1">
      <c r="A38" s="23"/>
      <c r="B38" s="16" t="s">
        <v>5</v>
      </c>
      <c r="C38" s="24"/>
      <c r="D38" s="22"/>
      <c r="E38" s="22"/>
      <c r="F38" s="22"/>
      <c r="G38" s="22">
        <f>SUM(G27:G37)</f>
        <v>519000</v>
      </c>
      <c r="H38" s="22"/>
    </row>
    <row r="39" spans="1:8" ht="12.75">
      <c r="A39" s="15"/>
      <c r="B39" s="12"/>
      <c r="C39" s="13"/>
      <c r="D39" s="14"/>
      <c r="E39" s="14"/>
      <c r="F39" s="14"/>
      <c r="G39" s="14"/>
      <c r="H39" s="14"/>
    </row>
    <row r="40" spans="1:8" ht="12.75" customHeight="1">
      <c r="A40" s="1148" t="s">
        <v>105</v>
      </c>
      <c r="B40" s="1148"/>
      <c r="C40" s="1148"/>
      <c r="D40" s="1148"/>
      <c r="E40" s="1148"/>
      <c r="F40" s="1148"/>
      <c r="G40" s="1148"/>
      <c r="H40" s="1148"/>
    </row>
    <row r="41" spans="1:8" ht="12.75" customHeight="1">
      <c r="A41" s="1143" t="s">
        <v>120</v>
      </c>
      <c r="B41" s="1143"/>
      <c r="C41" s="1143"/>
      <c r="D41" s="1143"/>
      <c r="E41" s="1143"/>
      <c r="F41" s="1143"/>
      <c r="G41" s="1143"/>
      <c r="H41" s="1143"/>
    </row>
    <row r="42" spans="1:8" ht="13.5" customHeight="1" thickBot="1">
      <c r="A42" s="1143" t="s">
        <v>121</v>
      </c>
      <c r="B42" s="1143"/>
      <c r="C42" s="1143"/>
      <c r="D42" s="1143"/>
      <c r="E42" s="1143"/>
      <c r="F42" s="1143"/>
      <c r="G42" s="1143"/>
      <c r="H42" s="1143"/>
    </row>
    <row r="43" spans="1:8" ht="12.75">
      <c r="A43" s="1" t="s">
        <v>0</v>
      </c>
      <c r="B43" s="27" t="s">
        <v>1</v>
      </c>
      <c r="C43" s="17" t="s">
        <v>67</v>
      </c>
      <c r="D43" s="17" t="s">
        <v>68</v>
      </c>
      <c r="E43" s="17" t="s">
        <v>71</v>
      </c>
      <c r="F43" s="17" t="s">
        <v>76</v>
      </c>
      <c r="G43" s="17" t="s">
        <v>69</v>
      </c>
      <c r="H43" s="17" t="s">
        <v>70</v>
      </c>
    </row>
    <row r="44" spans="1:8" ht="12.75">
      <c r="A44" s="28"/>
      <c r="B44" s="29" t="s">
        <v>94</v>
      </c>
      <c r="C44" s="42">
        <v>500</v>
      </c>
      <c r="D44" s="42">
        <v>1</v>
      </c>
      <c r="E44" s="42">
        <v>10</v>
      </c>
      <c r="F44" s="42">
        <v>20</v>
      </c>
      <c r="G44" s="42">
        <f>PRODUCT(C44:F44)</f>
        <v>100000</v>
      </c>
      <c r="H44" s="17"/>
    </row>
    <row r="45" spans="1:8" ht="12.75">
      <c r="A45" s="28"/>
      <c r="B45" s="29" t="s">
        <v>95</v>
      </c>
      <c r="C45" s="42">
        <v>3000</v>
      </c>
      <c r="D45" s="42">
        <v>2</v>
      </c>
      <c r="E45" s="42"/>
      <c r="F45" s="42">
        <v>20</v>
      </c>
      <c r="G45" s="42">
        <f>PRODUCT(C45:F45)</f>
        <v>120000</v>
      </c>
      <c r="H45" s="17" t="s">
        <v>96</v>
      </c>
    </row>
    <row r="46" spans="1:8" ht="12.75">
      <c r="A46" s="28"/>
      <c r="B46" s="29" t="s">
        <v>80</v>
      </c>
      <c r="C46" s="42">
        <v>1000</v>
      </c>
      <c r="D46" s="42"/>
      <c r="E46" s="42">
        <v>3</v>
      </c>
      <c r="F46" s="42">
        <v>20</v>
      </c>
      <c r="G46" s="42">
        <f>PRODUCT(C46:F46)</f>
        <v>60000</v>
      </c>
      <c r="H46" s="17"/>
    </row>
    <row r="47" spans="1:8" ht="12.75">
      <c r="A47" s="28"/>
      <c r="B47" s="29" t="s">
        <v>92</v>
      </c>
      <c r="C47" s="42">
        <v>25000</v>
      </c>
      <c r="D47" s="42"/>
      <c r="E47" s="42"/>
      <c r="F47" s="42"/>
      <c r="G47" s="42">
        <f>PRODUCT(C47:F47)</f>
        <v>25000</v>
      </c>
      <c r="H47" s="17"/>
    </row>
    <row r="48" spans="1:8" ht="12.75">
      <c r="A48" s="5"/>
      <c r="B48" s="2" t="s">
        <v>87</v>
      </c>
      <c r="C48" s="43">
        <v>900</v>
      </c>
      <c r="D48" s="43">
        <v>1</v>
      </c>
      <c r="E48" s="43">
        <v>25</v>
      </c>
      <c r="F48" s="43">
        <v>1</v>
      </c>
      <c r="G48" s="43">
        <f>PRODUCT(C48:F48)</f>
        <v>22500</v>
      </c>
      <c r="H48" s="4"/>
    </row>
    <row r="49" spans="1:8" ht="13.5" thickBot="1">
      <c r="A49" s="23"/>
      <c r="B49" s="16" t="s">
        <v>5</v>
      </c>
      <c r="C49" s="44"/>
      <c r="D49" s="45"/>
      <c r="E49" s="45"/>
      <c r="F49" s="45"/>
      <c r="G49" s="45">
        <f>SUM(G44:G48)</f>
        <v>327500</v>
      </c>
      <c r="H49" s="22"/>
    </row>
    <row r="50" spans="1:8" ht="19.5" customHeight="1">
      <c r="A50" s="1145" t="s">
        <v>106</v>
      </c>
      <c r="B50" s="1145"/>
      <c r="C50" s="1145"/>
      <c r="D50" s="1145"/>
      <c r="E50" s="1145"/>
      <c r="F50" s="1145"/>
      <c r="G50" s="1145"/>
      <c r="H50" s="1145"/>
    </row>
    <row r="51" spans="1:8" ht="19.5" customHeight="1" thickBot="1">
      <c r="A51" s="1145" t="s">
        <v>86</v>
      </c>
      <c r="B51" s="1145"/>
      <c r="C51" s="1145"/>
      <c r="D51" s="1145"/>
      <c r="E51" s="1145"/>
      <c r="F51" s="1145"/>
      <c r="G51" s="1145"/>
      <c r="H51" s="1145"/>
    </row>
    <row r="52" spans="1:8" ht="19.5" customHeight="1">
      <c r="A52" s="30" t="s">
        <v>0</v>
      </c>
      <c r="B52" s="27" t="s">
        <v>1</v>
      </c>
      <c r="C52" s="17" t="s">
        <v>67</v>
      </c>
      <c r="D52" s="17" t="s">
        <v>68</v>
      </c>
      <c r="E52" s="17" t="s">
        <v>71</v>
      </c>
      <c r="F52" s="17" t="s">
        <v>76</v>
      </c>
      <c r="G52" s="17" t="s">
        <v>69</v>
      </c>
      <c r="H52" s="17" t="s">
        <v>70</v>
      </c>
    </row>
    <row r="53" spans="1:8" ht="30" customHeight="1">
      <c r="A53" s="31"/>
      <c r="B53" s="32" t="s">
        <v>88</v>
      </c>
      <c r="C53" s="33">
        <v>250</v>
      </c>
      <c r="D53" s="34">
        <v>200</v>
      </c>
      <c r="E53" s="33">
        <v>1</v>
      </c>
      <c r="F53" s="33">
        <v>1</v>
      </c>
      <c r="G53" s="33">
        <f>PRODUCT(C53:F53)</f>
        <v>50000</v>
      </c>
      <c r="H53" s="46" t="s">
        <v>89</v>
      </c>
    </row>
    <row r="54" spans="1:8" ht="19.5" customHeight="1" thickBot="1">
      <c r="A54" s="35"/>
      <c r="B54" s="36" t="s">
        <v>5</v>
      </c>
      <c r="C54" s="36"/>
      <c r="D54" s="36"/>
      <c r="E54" s="36"/>
      <c r="F54" s="36"/>
      <c r="G54" s="36">
        <f>SUM(G53:G53)</f>
        <v>50000</v>
      </c>
      <c r="H54" s="16"/>
    </row>
    <row r="55" spans="1:8" ht="12.75">
      <c r="A55" s="1143" t="s">
        <v>116</v>
      </c>
      <c r="B55" s="1143"/>
      <c r="C55" s="1143"/>
      <c r="D55" s="1143"/>
      <c r="E55" s="1143"/>
      <c r="F55" s="1143"/>
      <c r="G55" s="1143"/>
      <c r="H55" s="1143"/>
    </row>
    <row r="56" spans="1:8" ht="12.75">
      <c r="A56" s="1143" t="s">
        <v>79</v>
      </c>
      <c r="B56" s="1143"/>
      <c r="C56" s="1143"/>
      <c r="D56" s="1143"/>
      <c r="E56" s="1143"/>
      <c r="F56" s="1143"/>
      <c r="G56" s="1143"/>
      <c r="H56" s="1143"/>
    </row>
    <row r="57" spans="1:8" ht="12.75">
      <c r="A57" s="1143" t="s">
        <v>103</v>
      </c>
      <c r="B57" s="1143"/>
      <c r="C57" s="1143"/>
      <c r="D57" s="1143"/>
      <c r="E57" s="1143"/>
      <c r="F57" s="1143"/>
      <c r="G57" s="1143"/>
      <c r="H57" s="1143"/>
    </row>
    <row r="58" spans="1:8" ht="13.5" thickBot="1">
      <c r="A58" s="1144" t="s">
        <v>131</v>
      </c>
      <c r="B58" s="1144"/>
      <c r="C58" s="1144"/>
      <c r="D58" s="1144"/>
      <c r="E58" s="1144"/>
      <c r="F58" s="1144"/>
      <c r="G58" s="1144"/>
      <c r="H58" s="1144"/>
    </row>
    <row r="59" spans="1:8" ht="12.75">
      <c r="A59" s="7"/>
      <c r="B59" s="8" t="s">
        <v>1</v>
      </c>
      <c r="C59" s="17" t="s">
        <v>67</v>
      </c>
      <c r="D59" s="17" t="s">
        <v>68</v>
      </c>
      <c r="E59" s="17" t="s">
        <v>71</v>
      </c>
      <c r="F59" s="17" t="s">
        <v>2</v>
      </c>
      <c r="G59" s="17" t="s">
        <v>69</v>
      </c>
      <c r="H59" s="17" t="s">
        <v>70</v>
      </c>
    </row>
    <row r="60" spans="1:8" ht="12.75">
      <c r="A60" s="20"/>
      <c r="B60" s="2" t="s">
        <v>100</v>
      </c>
      <c r="C60" s="4">
        <v>5000</v>
      </c>
      <c r="D60" s="4"/>
      <c r="E60" s="4"/>
      <c r="F60" s="4"/>
      <c r="G60" s="4">
        <f>PRODUCT(C60:F60)</f>
        <v>5000</v>
      </c>
      <c r="H60" s="1151" t="s">
        <v>99</v>
      </c>
    </row>
    <row r="61" spans="1:8" ht="12.75">
      <c r="A61" s="20"/>
      <c r="B61" s="2" t="s">
        <v>6</v>
      </c>
      <c r="C61" s="4">
        <v>150</v>
      </c>
      <c r="D61" s="4">
        <v>100</v>
      </c>
      <c r="E61" s="4">
        <v>1</v>
      </c>
      <c r="F61" s="4"/>
      <c r="G61" s="4">
        <f aca="true" t="shared" si="2" ref="G61:G66">PRODUCT(C61:F61)</f>
        <v>15000</v>
      </c>
      <c r="H61" s="1152"/>
    </row>
    <row r="62" spans="1:8" ht="12.75">
      <c r="A62" s="20"/>
      <c r="B62" s="2" t="s">
        <v>7</v>
      </c>
      <c r="C62" s="4">
        <v>1700</v>
      </c>
      <c r="D62" s="4">
        <v>3</v>
      </c>
      <c r="E62" s="4">
        <v>1</v>
      </c>
      <c r="F62" s="4"/>
      <c r="G62" s="4">
        <f t="shared" si="2"/>
        <v>5100</v>
      </c>
      <c r="H62" s="1152"/>
    </row>
    <row r="63" spans="1:8" ht="12.75">
      <c r="A63" s="20"/>
      <c r="B63" s="2" t="s">
        <v>3</v>
      </c>
      <c r="C63" s="4">
        <v>50</v>
      </c>
      <c r="D63" s="4">
        <v>100</v>
      </c>
      <c r="E63" s="4"/>
      <c r="F63" s="4">
        <v>1</v>
      </c>
      <c r="G63" s="4">
        <f t="shared" si="2"/>
        <v>5000</v>
      </c>
      <c r="H63" s="1152"/>
    </row>
    <row r="64" spans="1:8" ht="12.75">
      <c r="A64" s="20"/>
      <c r="B64" s="2" t="s">
        <v>4</v>
      </c>
      <c r="C64" s="4">
        <v>1000</v>
      </c>
      <c r="D64" s="4">
        <v>1</v>
      </c>
      <c r="E64" s="4"/>
      <c r="F64" s="4"/>
      <c r="G64" s="4">
        <f t="shared" si="2"/>
        <v>1000</v>
      </c>
      <c r="H64" s="1152"/>
    </row>
    <row r="65" spans="1:8" ht="12.75">
      <c r="A65" s="20"/>
      <c r="B65" s="2" t="s">
        <v>101</v>
      </c>
      <c r="C65" s="4">
        <v>20000</v>
      </c>
      <c r="D65" s="4"/>
      <c r="E65" s="4"/>
      <c r="F65" s="4"/>
      <c r="G65" s="4">
        <f t="shared" si="2"/>
        <v>20000</v>
      </c>
      <c r="H65" s="1152"/>
    </row>
    <row r="66" spans="1:8" ht="12.75">
      <c r="A66" s="20"/>
      <c r="B66" s="2" t="s">
        <v>102</v>
      </c>
      <c r="C66" s="4">
        <v>3000</v>
      </c>
      <c r="D66" s="4"/>
      <c r="E66" s="4"/>
      <c r="F66" s="4">
        <v>11</v>
      </c>
      <c r="G66" s="4">
        <f t="shared" si="2"/>
        <v>33000</v>
      </c>
      <c r="H66" s="1152"/>
    </row>
    <row r="67" spans="1:8" ht="12.75">
      <c r="A67" s="20"/>
      <c r="B67" s="2" t="s">
        <v>72</v>
      </c>
      <c r="C67" s="4">
        <v>900</v>
      </c>
      <c r="D67" s="4">
        <v>1</v>
      </c>
      <c r="E67" s="4">
        <v>1</v>
      </c>
      <c r="F67" s="4"/>
      <c r="G67" s="4">
        <f>PRODUCT(C67:F67)</f>
        <v>900</v>
      </c>
      <c r="H67" s="1153"/>
    </row>
    <row r="68" spans="1:8" ht="13.5" thickBot="1">
      <c r="A68" s="9"/>
      <c r="B68" s="21" t="s">
        <v>5</v>
      </c>
      <c r="C68" s="22"/>
      <c r="D68" s="22"/>
      <c r="E68" s="22"/>
      <c r="F68" s="22"/>
      <c r="G68" s="22">
        <f>SUM(G60:G67)</f>
        <v>85000</v>
      </c>
      <c r="H68" s="22"/>
    </row>
    <row r="69" spans="1:8" ht="12.75">
      <c r="A69" s="15"/>
      <c r="B69" s="12"/>
      <c r="C69" s="13"/>
      <c r="D69" s="14"/>
      <c r="E69" s="14"/>
      <c r="F69" s="14"/>
      <c r="G69" s="14"/>
      <c r="H69" s="14"/>
    </row>
    <row r="70" spans="1:8" ht="12.75">
      <c r="A70" s="1143" t="s">
        <v>107</v>
      </c>
      <c r="B70" s="1143"/>
      <c r="C70" s="1143"/>
      <c r="D70" s="1143"/>
      <c r="E70" s="1143"/>
      <c r="F70" s="1143"/>
      <c r="G70" s="1143"/>
      <c r="H70" s="1143"/>
    </row>
    <row r="71" spans="1:8" ht="12.75">
      <c r="A71" s="1143" t="s">
        <v>79</v>
      </c>
      <c r="B71" s="1143"/>
      <c r="C71" s="1143"/>
      <c r="D71" s="1143"/>
      <c r="E71" s="1143"/>
      <c r="F71" s="1143"/>
      <c r="G71" s="1143"/>
      <c r="H71" s="1143"/>
    </row>
    <row r="72" spans="1:8" ht="12.75">
      <c r="A72" s="1143" t="s">
        <v>133</v>
      </c>
      <c r="B72" s="1143"/>
      <c r="C72" s="1143"/>
      <c r="D72" s="1143"/>
      <c r="E72" s="1143"/>
      <c r="F72" s="1143"/>
      <c r="G72" s="1143"/>
      <c r="H72" s="1143"/>
    </row>
    <row r="73" spans="1:8" ht="13.5" thickBot="1">
      <c r="A73" s="1144" t="s">
        <v>62</v>
      </c>
      <c r="B73" s="1144"/>
      <c r="C73" s="1144"/>
      <c r="D73" s="1144"/>
      <c r="E73" s="1144"/>
      <c r="F73" s="1144"/>
      <c r="G73" s="1144"/>
      <c r="H73" s="1144"/>
    </row>
    <row r="74" spans="1:8" ht="12.75">
      <c r="A74" s="7"/>
      <c r="B74" s="8" t="s">
        <v>1</v>
      </c>
      <c r="C74" s="17" t="s">
        <v>67</v>
      </c>
      <c r="D74" s="17" t="s">
        <v>68</v>
      </c>
      <c r="E74" s="17" t="s">
        <v>71</v>
      </c>
      <c r="F74" s="17" t="s">
        <v>2</v>
      </c>
      <c r="G74" s="17" t="s">
        <v>69</v>
      </c>
      <c r="H74" s="17" t="s">
        <v>70</v>
      </c>
    </row>
    <row r="75" spans="1:8" ht="12.75">
      <c r="A75" s="20"/>
      <c r="B75" s="2" t="s">
        <v>114</v>
      </c>
      <c r="C75" s="4">
        <v>300</v>
      </c>
      <c r="D75" s="4">
        <v>50</v>
      </c>
      <c r="E75" s="4">
        <v>1</v>
      </c>
      <c r="F75" s="4"/>
      <c r="G75" s="4">
        <f aca="true" t="shared" si="3" ref="G75:G82">PRODUCT(C75:F75)</f>
        <v>15000</v>
      </c>
      <c r="H75" s="4"/>
    </row>
    <row r="76" spans="1:8" ht="12.75">
      <c r="A76" s="20"/>
      <c r="B76" s="2" t="s">
        <v>6</v>
      </c>
      <c r="C76" s="4">
        <v>150</v>
      </c>
      <c r="D76" s="4">
        <v>55</v>
      </c>
      <c r="E76" s="4">
        <v>1</v>
      </c>
      <c r="F76" s="4"/>
      <c r="G76" s="4">
        <f t="shared" si="3"/>
        <v>8250</v>
      </c>
      <c r="H76" s="4"/>
    </row>
    <row r="77" spans="1:8" ht="12.75">
      <c r="A77" s="20"/>
      <c r="B77" s="2" t="s">
        <v>7</v>
      </c>
      <c r="C77" s="4">
        <v>1300</v>
      </c>
      <c r="D77" s="4">
        <v>3</v>
      </c>
      <c r="E77" s="4">
        <v>1</v>
      </c>
      <c r="F77" s="4"/>
      <c r="G77" s="4">
        <f t="shared" si="3"/>
        <v>3900</v>
      </c>
      <c r="H77" s="4"/>
    </row>
    <row r="78" spans="1:8" ht="12.75">
      <c r="A78" s="20"/>
      <c r="B78" s="2" t="s">
        <v>3</v>
      </c>
      <c r="C78" s="4">
        <v>100</v>
      </c>
      <c r="D78" s="4">
        <v>50</v>
      </c>
      <c r="E78" s="4"/>
      <c r="F78" s="4">
        <v>1</v>
      </c>
      <c r="G78" s="4">
        <f t="shared" si="3"/>
        <v>5000</v>
      </c>
      <c r="H78" s="4"/>
    </row>
    <row r="79" spans="1:8" ht="12.75">
      <c r="A79" s="20"/>
      <c r="B79" s="2" t="s">
        <v>4</v>
      </c>
      <c r="C79" s="4">
        <v>1000</v>
      </c>
      <c r="D79" s="4">
        <v>1</v>
      </c>
      <c r="E79" s="4"/>
      <c r="F79" s="4"/>
      <c r="G79" s="4">
        <f t="shared" si="3"/>
        <v>1000</v>
      </c>
      <c r="H79" s="4"/>
    </row>
    <row r="80" spans="1:8" ht="12.75">
      <c r="A80" s="20"/>
      <c r="B80" s="2" t="s">
        <v>8</v>
      </c>
      <c r="C80" s="4">
        <v>300</v>
      </c>
      <c r="D80" s="4">
        <v>1</v>
      </c>
      <c r="E80" s="4">
        <v>1</v>
      </c>
      <c r="F80" s="4"/>
      <c r="G80" s="4">
        <f t="shared" si="3"/>
        <v>300</v>
      </c>
      <c r="H80" s="4"/>
    </row>
    <row r="81" spans="1:8" ht="12.75">
      <c r="A81" s="20"/>
      <c r="B81" s="2" t="s">
        <v>73</v>
      </c>
      <c r="C81" s="4">
        <v>500</v>
      </c>
      <c r="D81" s="4">
        <v>1</v>
      </c>
      <c r="E81" s="4">
        <v>1</v>
      </c>
      <c r="F81" s="4"/>
      <c r="G81" s="4">
        <f t="shared" si="3"/>
        <v>500</v>
      </c>
      <c r="H81" s="4"/>
    </row>
    <row r="82" spans="1:8" ht="12.75">
      <c r="A82" s="20"/>
      <c r="B82" s="2" t="s">
        <v>72</v>
      </c>
      <c r="C82" s="4">
        <v>1300</v>
      </c>
      <c r="D82" s="4">
        <v>1</v>
      </c>
      <c r="E82" s="4">
        <v>1</v>
      </c>
      <c r="F82" s="4"/>
      <c r="G82" s="4">
        <f t="shared" si="3"/>
        <v>1300</v>
      </c>
      <c r="H82" s="4"/>
    </row>
    <row r="83" spans="1:8" ht="13.5" thickBot="1">
      <c r="A83" s="9"/>
      <c r="B83" s="21" t="s">
        <v>5</v>
      </c>
      <c r="C83" s="22"/>
      <c r="D83" s="22"/>
      <c r="E83" s="22"/>
      <c r="F83" s="22"/>
      <c r="G83" s="22">
        <f>SUM(G75:G82)</f>
        <v>35250</v>
      </c>
      <c r="H83" s="22"/>
    </row>
    <row r="84" spans="1:8" ht="12.75">
      <c r="A84" s="48"/>
      <c r="B84" s="48"/>
      <c r="C84" s="14"/>
      <c r="D84" s="14"/>
      <c r="E84" s="14"/>
      <c r="F84" s="14"/>
      <c r="G84" s="14"/>
      <c r="H84" s="14"/>
    </row>
    <row r="85" spans="1:8" ht="12.75">
      <c r="A85" s="1145" t="s">
        <v>109</v>
      </c>
      <c r="B85" s="1145"/>
      <c r="C85" s="1145"/>
      <c r="D85" s="1145"/>
      <c r="E85" s="1145"/>
      <c r="F85" s="1145"/>
      <c r="G85" s="1145"/>
      <c r="H85" s="1145"/>
    </row>
    <row r="86" spans="1:8" ht="13.5" thickBot="1">
      <c r="A86" s="47"/>
      <c r="B86" s="47"/>
      <c r="C86" s="47"/>
      <c r="D86" s="47"/>
      <c r="E86" s="47"/>
      <c r="F86" s="47"/>
      <c r="G86" s="47"/>
      <c r="H86" s="47"/>
    </row>
    <row r="87" spans="1:8" ht="12.75">
      <c r="A87" s="37" t="s">
        <v>10</v>
      </c>
      <c r="B87" s="27" t="s">
        <v>1</v>
      </c>
      <c r="C87" s="17" t="s">
        <v>67</v>
      </c>
      <c r="D87" s="17" t="s">
        <v>68</v>
      </c>
      <c r="E87" s="17" t="s">
        <v>71</v>
      </c>
      <c r="F87" s="17" t="s">
        <v>76</v>
      </c>
      <c r="G87" s="17" t="s">
        <v>69</v>
      </c>
      <c r="H87" s="17" t="s">
        <v>70</v>
      </c>
    </row>
    <row r="88" spans="1:8" ht="12.75">
      <c r="A88" s="31"/>
      <c r="B88" s="32" t="s">
        <v>111</v>
      </c>
      <c r="C88" s="38">
        <v>3000</v>
      </c>
      <c r="D88" s="38">
        <v>5</v>
      </c>
      <c r="E88" s="38"/>
      <c r="F88" s="38">
        <v>2</v>
      </c>
      <c r="G88" s="38">
        <f>PRODUCT(C88:F88)</f>
        <v>30000</v>
      </c>
      <c r="H88" s="38"/>
    </row>
    <row r="89" spans="1:8" ht="12.75">
      <c r="A89" s="39"/>
      <c r="B89" s="40" t="s">
        <v>110</v>
      </c>
      <c r="C89" s="41">
        <v>1300</v>
      </c>
      <c r="D89" s="41">
        <v>25</v>
      </c>
      <c r="E89" s="41"/>
      <c r="F89" s="41">
        <v>1</v>
      </c>
      <c r="G89" s="38">
        <f>PRODUCT(C89:F89)</f>
        <v>32500</v>
      </c>
      <c r="H89" s="41"/>
    </row>
    <row r="90" spans="1:8" ht="13.5" thickBot="1">
      <c r="A90" s="9"/>
      <c r="B90" s="16" t="s">
        <v>5</v>
      </c>
      <c r="C90" s="16"/>
      <c r="D90" s="16"/>
      <c r="E90" s="16"/>
      <c r="F90" s="16"/>
      <c r="G90" s="16">
        <f>SUM(G88:G89)</f>
        <v>62500</v>
      </c>
      <c r="H90" s="16"/>
    </row>
    <row r="91" spans="1:8" ht="12.75">
      <c r="A91" s="1145" t="s">
        <v>112</v>
      </c>
      <c r="B91" s="1145"/>
      <c r="C91" s="1145"/>
      <c r="D91" s="1145"/>
      <c r="E91" s="1145"/>
      <c r="F91" s="1145"/>
      <c r="G91" s="1145"/>
      <c r="H91" s="1145"/>
    </row>
    <row r="92" spans="1:8" ht="13.5" thickBot="1">
      <c r="A92" s="1145" t="s">
        <v>125</v>
      </c>
      <c r="B92" s="1145"/>
      <c r="C92" s="1145"/>
      <c r="D92" s="1145"/>
      <c r="E92" s="1145"/>
      <c r="F92" s="1145"/>
      <c r="G92" s="1145"/>
      <c r="H92" s="1145"/>
    </row>
    <row r="93" spans="1:8" ht="12.75">
      <c r="A93" s="37" t="s">
        <v>10</v>
      </c>
      <c r="B93" s="27" t="s">
        <v>1</v>
      </c>
      <c r="C93" s="17" t="s">
        <v>67</v>
      </c>
      <c r="D93" s="17" t="s">
        <v>68</v>
      </c>
      <c r="E93" s="17" t="s">
        <v>71</v>
      </c>
      <c r="F93" s="17" t="s">
        <v>76</v>
      </c>
      <c r="G93" s="17" t="s">
        <v>69</v>
      </c>
      <c r="H93" s="17" t="s">
        <v>70</v>
      </c>
    </row>
    <row r="94" spans="1:8" ht="25.5">
      <c r="A94" s="31"/>
      <c r="B94" s="32" t="s">
        <v>11</v>
      </c>
      <c r="C94" s="38">
        <v>1300</v>
      </c>
      <c r="D94" s="38">
        <v>7</v>
      </c>
      <c r="E94" s="38"/>
      <c r="F94" s="38">
        <v>1</v>
      </c>
      <c r="G94" s="38">
        <f>PRODUCT(C94:F94)</f>
        <v>9100</v>
      </c>
      <c r="H94" s="38"/>
    </row>
    <row r="95" spans="1:8" ht="12.75">
      <c r="A95" s="39"/>
      <c r="B95" s="40" t="s">
        <v>98</v>
      </c>
      <c r="C95" s="41">
        <v>1300</v>
      </c>
      <c r="D95" s="41">
        <v>20</v>
      </c>
      <c r="E95" s="41"/>
      <c r="F95" s="41">
        <v>1</v>
      </c>
      <c r="G95" s="38">
        <f>PRODUCT(C95:F95)</f>
        <v>26000</v>
      </c>
      <c r="H95" s="41"/>
    </row>
    <row r="96" spans="1:8" ht="13.5" thickBot="1">
      <c r="A96" s="9"/>
      <c r="B96" s="16" t="s">
        <v>5</v>
      </c>
      <c r="C96" s="16"/>
      <c r="D96" s="16"/>
      <c r="E96" s="16"/>
      <c r="F96" s="16"/>
      <c r="G96" s="16">
        <f>SUM(G94:G95)</f>
        <v>35100</v>
      </c>
      <c r="H96" s="16"/>
    </row>
    <row r="97" spans="1:8" ht="12.75">
      <c r="A97" s="1158" t="s">
        <v>77</v>
      </c>
      <c r="B97" s="1158"/>
      <c r="C97" s="1158"/>
      <c r="D97" s="1158"/>
      <c r="E97" s="1158"/>
      <c r="F97" s="1158"/>
      <c r="G97" s="25">
        <f>SUM(G96+G83+G49+G38+G21+G54+G68+G90)</f>
        <v>1150350</v>
      </c>
      <c r="H97" s="12"/>
    </row>
    <row r="98" spans="1:8" ht="38.25" customHeight="1">
      <c r="A98" s="1148" t="s">
        <v>15</v>
      </c>
      <c r="B98" s="1148"/>
      <c r="C98" s="1148"/>
      <c r="D98" s="1148"/>
      <c r="E98" s="1148"/>
      <c r="F98" s="1148"/>
      <c r="G98" s="1148"/>
      <c r="H98" s="1148"/>
    </row>
    <row r="99" spans="1:8" ht="29.25" customHeight="1">
      <c r="A99" s="1161" t="s">
        <v>16</v>
      </c>
      <c r="B99" s="1161"/>
      <c r="C99" s="1161"/>
      <c r="D99" s="1161"/>
      <c r="E99" s="1161"/>
      <c r="F99" s="1161"/>
      <c r="G99" s="1161"/>
      <c r="H99" s="1161"/>
    </row>
    <row r="100" spans="1:8" ht="21.75" customHeight="1" thickBot="1">
      <c r="A100" s="1159" t="s">
        <v>126</v>
      </c>
      <c r="B100" s="1160"/>
      <c r="C100" s="1160"/>
      <c r="D100" s="1160"/>
      <c r="E100" s="1160"/>
      <c r="F100" s="1160"/>
      <c r="G100" s="1160"/>
      <c r="H100" s="1160"/>
    </row>
    <row r="101" spans="1:8" ht="12.75">
      <c r="A101" s="1162" t="s">
        <v>84</v>
      </c>
      <c r="B101" s="1157"/>
      <c r="C101" s="1157"/>
      <c r="D101" s="1157"/>
      <c r="E101" s="1157"/>
      <c r="F101" s="1157"/>
      <c r="G101" s="1157"/>
      <c r="H101" s="1157"/>
    </row>
    <row r="102" spans="1:8" ht="13.5" thickBot="1">
      <c r="A102" s="1157" t="s">
        <v>124</v>
      </c>
      <c r="B102" s="1157"/>
      <c r="C102" s="1157"/>
      <c r="D102" s="1157"/>
      <c r="E102" s="1157"/>
      <c r="F102" s="1157"/>
      <c r="G102" s="1157"/>
      <c r="H102" s="1157"/>
    </row>
    <row r="103" spans="1:8" ht="12.75">
      <c r="A103" s="37" t="s">
        <v>0</v>
      </c>
      <c r="B103" s="27" t="s">
        <v>1</v>
      </c>
      <c r="C103" s="50" t="s">
        <v>67</v>
      </c>
      <c r="D103" s="50" t="s">
        <v>68</v>
      </c>
      <c r="E103" s="50" t="s">
        <v>71</v>
      </c>
      <c r="F103" s="50" t="s">
        <v>76</v>
      </c>
      <c r="G103" s="50" t="s">
        <v>69</v>
      </c>
      <c r="H103" s="18" t="s">
        <v>70</v>
      </c>
    </row>
    <row r="104" spans="1:8" ht="12.75">
      <c r="A104" s="5"/>
      <c r="B104" s="2" t="s">
        <v>6</v>
      </c>
      <c r="C104" s="4">
        <v>50</v>
      </c>
      <c r="D104" s="4">
        <v>40</v>
      </c>
      <c r="E104" s="51">
        <v>2</v>
      </c>
      <c r="F104" s="52">
        <v>7</v>
      </c>
      <c r="G104" s="52">
        <f aca="true" t="shared" si="4" ref="G104:G111">PRODUCT(C104:F104)</f>
        <v>28000</v>
      </c>
      <c r="H104" s="1156" t="s">
        <v>122</v>
      </c>
    </row>
    <row r="105" spans="1:8" ht="12.75">
      <c r="A105" s="5"/>
      <c r="B105" s="2" t="s">
        <v>7</v>
      </c>
      <c r="C105" s="4">
        <v>1300</v>
      </c>
      <c r="D105" s="4">
        <v>2</v>
      </c>
      <c r="E105" s="51">
        <v>2</v>
      </c>
      <c r="F105" s="52">
        <v>7</v>
      </c>
      <c r="G105" s="52">
        <f t="shared" si="4"/>
        <v>36400</v>
      </c>
      <c r="H105" s="1156"/>
    </row>
    <row r="106" spans="1:8" ht="12.75">
      <c r="A106" s="5"/>
      <c r="B106" s="2" t="s">
        <v>3</v>
      </c>
      <c r="C106" s="4">
        <v>50</v>
      </c>
      <c r="D106" s="4">
        <v>35</v>
      </c>
      <c r="E106" s="51">
        <v>2</v>
      </c>
      <c r="F106" s="52">
        <v>7</v>
      </c>
      <c r="G106" s="52">
        <f t="shared" si="4"/>
        <v>24500</v>
      </c>
      <c r="H106" s="1156"/>
    </row>
    <row r="107" spans="1:8" ht="12.75">
      <c r="A107" s="5"/>
      <c r="B107" s="2" t="s">
        <v>4</v>
      </c>
      <c r="C107" s="4">
        <v>1000</v>
      </c>
      <c r="D107" s="4">
        <v>1</v>
      </c>
      <c r="E107" s="51">
        <v>1</v>
      </c>
      <c r="F107" s="52">
        <v>7</v>
      </c>
      <c r="G107" s="52">
        <f t="shared" si="4"/>
        <v>7000</v>
      </c>
      <c r="H107" s="1156"/>
    </row>
    <row r="108" spans="1:8" ht="12.75">
      <c r="A108" s="5"/>
      <c r="B108" s="2" t="s">
        <v>12</v>
      </c>
      <c r="C108" s="4">
        <v>500</v>
      </c>
      <c r="D108" s="4">
        <v>1</v>
      </c>
      <c r="E108" s="51">
        <v>1</v>
      </c>
      <c r="F108" s="52">
        <v>7</v>
      </c>
      <c r="G108" s="52">
        <f t="shared" si="4"/>
        <v>3500</v>
      </c>
      <c r="H108" s="19"/>
    </row>
    <row r="109" spans="1:8" ht="12.75">
      <c r="A109" s="5"/>
      <c r="B109" s="2" t="s">
        <v>75</v>
      </c>
      <c r="C109" s="4">
        <v>500</v>
      </c>
      <c r="D109" s="4"/>
      <c r="E109" s="4">
        <v>1</v>
      </c>
      <c r="F109" s="52">
        <v>3</v>
      </c>
      <c r="G109" s="52">
        <f t="shared" si="4"/>
        <v>1500</v>
      </c>
      <c r="H109" s="19"/>
    </row>
    <row r="110" spans="1:8" ht="12.75">
      <c r="A110" s="5"/>
      <c r="B110" s="2" t="s">
        <v>63</v>
      </c>
      <c r="C110" s="4">
        <v>1000</v>
      </c>
      <c r="D110" s="4"/>
      <c r="E110" s="4"/>
      <c r="F110" s="52">
        <v>2</v>
      </c>
      <c r="G110" s="52">
        <f t="shared" si="4"/>
        <v>2000</v>
      </c>
      <c r="H110" s="19"/>
    </row>
    <row r="111" spans="1:8" ht="38.25">
      <c r="A111" s="5"/>
      <c r="B111" s="2" t="s">
        <v>85</v>
      </c>
      <c r="C111" s="4">
        <v>1000</v>
      </c>
      <c r="D111" s="4">
        <v>1</v>
      </c>
      <c r="E111" s="4"/>
      <c r="F111" s="52">
        <v>20</v>
      </c>
      <c r="G111" s="52">
        <f t="shared" si="4"/>
        <v>20000</v>
      </c>
      <c r="H111" s="55" t="s">
        <v>123</v>
      </c>
    </row>
    <row r="112" spans="1:8" ht="11.25" customHeight="1">
      <c r="A112" s="5"/>
      <c r="B112" s="36" t="s">
        <v>5</v>
      </c>
      <c r="C112" s="53"/>
      <c r="D112" s="54"/>
      <c r="E112" s="54"/>
      <c r="F112" s="54"/>
      <c r="G112" s="54">
        <f>SUM(G104:G111)</f>
        <v>122900</v>
      </c>
      <c r="H112" s="56"/>
    </row>
    <row r="113" spans="1:8" ht="12.75">
      <c r="A113" s="5"/>
      <c r="B113" s="36" t="s">
        <v>127</v>
      </c>
      <c r="C113" s="53"/>
      <c r="D113" s="54"/>
      <c r="E113" s="54"/>
      <c r="F113" s="54"/>
      <c r="G113" s="54">
        <v>20000</v>
      </c>
      <c r="H113" s="56"/>
    </row>
    <row r="114" spans="1:8" ht="12.75">
      <c r="A114" s="5"/>
      <c r="B114" s="36"/>
      <c r="C114" s="53"/>
      <c r="D114" s="54"/>
      <c r="E114" s="54"/>
      <c r="F114" s="54"/>
      <c r="G114" s="54"/>
      <c r="H114" s="56"/>
    </row>
    <row r="115" spans="1:8" ht="16.5" customHeight="1">
      <c r="A115" s="57" t="s">
        <v>78</v>
      </c>
      <c r="B115" s="26"/>
      <c r="C115" s="26"/>
      <c r="D115" s="26"/>
      <c r="E115" s="26"/>
      <c r="F115" s="26"/>
      <c r="G115" s="49">
        <f>SUM(G112)</f>
        <v>122900</v>
      </c>
      <c r="H115" s="58"/>
    </row>
    <row r="116" spans="1:8" ht="15.75" customHeight="1" thickBot="1">
      <c r="A116" s="59" t="s">
        <v>64</v>
      </c>
      <c r="B116" s="60"/>
      <c r="C116" s="60"/>
      <c r="D116" s="60"/>
      <c r="E116" s="60"/>
      <c r="F116" s="60"/>
      <c r="G116" s="61">
        <f>SUM(G115+G97)</f>
        <v>1273250</v>
      </c>
      <c r="H116" s="62"/>
    </row>
    <row r="118" spans="1:8" ht="12.75">
      <c r="A118" s="1150" t="s">
        <v>108</v>
      </c>
      <c r="B118" s="1150"/>
      <c r="C118" s="1150"/>
      <c r="D118" s="1150"/>
      <c r="E118" s="1150"/>
      <c r="F118" s="1150"/>
      <c r="G118" s="66">
        <f>SUM(G96+G49+G90+G38+G21+G112)</f>
        <v>1103000</v>
      </c>
      <c r="H118" s="67"/>
    </row>
    <row r="119" spans="1:8" ht="12.75">
      <c r="A119" s="1149" t="s">
        <v>128</v>
      </c>
      <c r="B119" s="1149"/>
      <c r="C119" s="1149"/>
      <c r="D119" s="1149"/>
      <c r="E119" s="1149"/>
      <c r="F119" s="1149"/>
      <c r="G119" s="63">
        <f>SUM(G83+G68+G54+G113)</f>
        <v>190250</v>
      </c>
      <c r="H119" s="63"/>
    </row>
    <row r="120" spans="1:8" ht="12.75">
      <c r="A120" s="65"/>
      <c r="B120" s="65"/>
      <c r="C120" s="65"/>
      <c r="D120" s="65"/>
      <c r="E120" s="65"/>
      <c r="F120" s="65"/>
      <c r="G120" s="64">
        <f>SUM(G118:G119)</f>
        <v>1293250</v>
      </c>
      <c r="H120" s="65"/>
    </row>
  </sheetData>
  <sheetProtection/>
  <mergeCells count="40">
    <mergeCell ref="H104:H107"/>
    <mergeCell ref="A51:H51"/>
    <mergeCell ref="A102:H102"/>
    <mergeCell ref="A97:F97"/>
    <mergeCell ref="A100:H100"/>
    <mergeCell ref="A99:H99"/>
    <mergeCell ref="A101:H101"/>
    <mergeCell ref="A98:H98"/>
    <mergeCell ref="A58:H58"/>
    <mergeCell ref="A85:H85"/>
    <mergeCell ref="A1:H1"/>
    <mergeCell ref="A2:H2"/>
    <mergeCell ref="A3:H3"/>
    <mergeCell ref="A4:H4"/>
    <mergeCell ref="A25:H25"/>
    <mergeCell ref="A24:H24"/>
    <mergeCell ref="A7:H7"/>
    <mergeCell ref="A9:H9"/>
    <mergeCell ref="A8:H8"/>
    <mergeCell ref="A10:H10"/>
    <mergeCell ref="A5:H5"/>
    <mergeCell ref="A6:H6"/>
    <mergeCell ref="A23:H23"/>
    <mergeCell ref="A40:H40"/>
    <mergeCell ref="A22:H22"/>
    <mergeCell ref="A119:F119"/>
    <mergeCell ref="A118:F118"/>
    <mergeCell ref="H60:H67"/>
    <mergeCell ref="A70:H70"/>
    <mergeCell ref="A71:H71"/>
    <mergeCell ref="A72:H72"/>
    <mergeCell ref="A73:H73"/>
    <mergeCell ref="A91:H91"/>
    <mergeCell ref="A92:H92"/>
    <mergeCell ref="A41:H41"/>
    <mergeCell ref="A55:H55"/>
    <mergeCell ref="A50:H50"/>
    <mergeCell ref="A42:H42"/>
    <mergeCell ref="A56:H56"/>
    <mergeCell ref="A57:H57"/>
  </mergeCells>
  <printOptions/>
  <pageMargins left="1.43" right="0.05" top="0.5" bottom="0.5" header="0.3" footer="0.3"/>
  <pageSetup orientation="landscape" scale="85" r:id="rId1"/>
</worksheet>
</file>

<file path=xl/worksheets/sheet10.xml><?xml version="1.0" encoding="utf-8"?>
<worksheet xmlns="http://schemas.openxmlformats.org/spreadsheetml/2006/main" xmlns:r="http://schemas.openxmlformats.org/officeDocument/2006/relationships">
  <dimension ref="A1:H36"/>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7" sqref="A7"/>
      <selection pane="bottomRight" activeCell="F32" sqref="F32"/>
    </sheetView>
  </sheetViews>
  <sheetFormatPr defaultColWidth="9.00390625" defaultRowHeight="15.75"/>
  <cols>
    <col min="1" max="1" width="5.375" style="1122" customWidth="1"/>
    <col min="2" max="2" width="36.875" style="1123" customWidth="1"/>
    <col min="3" max="3" width="8.125" style="1123" customWidth="1"/>
    <col min="4" max="4" width="3.875" style="1123" bestFit="1" customWidth="1"/>
    <col min="5" max="5" width="5.50390625" style="1123" bestFit="1" customWidth="1"/>
    <col min="6" max="6" width="10.875" style="1124" bestFit="1" customWidth="1"/>
    <col min="7" max="7" width="9.00390625" style="1088" customWidth="1"/>
    <col min="8" max="8" width="21.875" style="1088" customWidth="1"/>
    <col min="9" max="16384" width="9.00390625" style="1088" customWidth="1"/>
  </cols>
  <sheetData>
    <row r="1" spans="1:6" ht="15.75">
      <c r="A1" s="1092"/>
      <c r="B1" s="1114" t="s">
        <v>742</v>
      </c>
      <c r="C1" s="1112" t="s">
        <v>736</v>
      </c>
      <c r="D1" s="1112"/>
      <c r="E1" s="1112"/>
      <c r="F1" s="1112"/>
    </row>
    <row r="2" spans="1:6" ht="12" customHeight="1">
      <c r="A2" s="1246" t="s">
        <v>0</v>
      </c>
      <c r="B2" s="1246" t="s">
        <v>344</v>
      </c>
      <c r="C2" s="1247" t="s">
        <v>345</v>
      </c>
      <c r="D2" s="1247" t="s">
        <v>136</v>
      </c>
      <c r="E2" s="1247" t="s">
        <v>710</v>
      </c>
      <c r="F2" s="1248" t="s">
        <v>346</v>
      </c>
    </row>
    <row r="3" spans="1:6" ht="15.75">
      <c r="A3" s="1246"/>
      <c r="B3" s="1246"/>
      <c r="C3" s="1247"/>
      <c r="D3" s="1247"/>
      <c r="E3" s="1247"/>
      <c r="F3" s="1248"/>
    </row>
    <row r="4" spans="1:6" ht="15.75">
      <c r="A4" s="1113"/>
      <c r="B4" s="1243" t="s">
        <v>738</v>
      </c>
      <c r="C4" s="1243"/>
      <c r="D4" s="1243"/>
      <c r="E4" s="1243"/>
      <c r="F4" s="1243"/>
    </row>
    <row r="5" spans="1:6" s="1089" customFormat="1" ht="71.25">
      <c r="A5" s="1114" t="s">
        <v>359</v>
      </c>
      <c r="B5" s="1098" t="s">
        <v>733</v>
      </c>
      <c r="C5" s="1099"/>
      <c r="D5" s="1099"/>
      <c r="E5" s="1099"/>
      <c r="F5" s="1100"/>
    </row>
    <row r="6" spans="1:6" ht="57">
      <c r="A6" s="1092" t="s">
        <v>360</v>
      </c>
      <c r="B6" s="1101" t="s">
        <v>361</v>
      </c>
      <c r="C6" s="1099" t="s">
        <v>715</v>
      </c>
      <c r="D6" s="1099">
        <v>25</v>
      </c>
      <c r="E6" s="1099">
        <v>1</v>
      </c>
      <c r="F6" s="1100">
        <v>250</v>
      </c>
    </row>
    <row r="7" spans="1:6" ht="104.25" customHeight="1">
      <c r="A7" s="1092" t="s">
        <v>363</v>
      </c>
      <c r="B7" s="1101" t="s">
        <v>364</v>
      </c>
      <c r="C7" s="1099" t="s">
        <v>362</v>
      </c>
      <c r="D7" s="1099">
        <v>25</v>
      </c>
      <c r="E7" s="1099">
        <v>1</v>
      </c>
      <c r="F7" s="1100">
        <v>450</v>
      </c>
    </row>
    <row r="8" spans="1:6" s="1089" customFormat="1" ht="57">
      <c r="A8" s="1113" t="s">
        <v>365</v>
      </c>
      <c r="B8" s="1101" t="s">
        <v>366</v>
      </c>
      <c r="C8" s="1099" t="s">
        <v>362</v>
      </c>
      <c r="D8" s="1099">
        <v>5</v>
      </c>
      <c r="E8" s="1099">
        <v>1</v>
      </c>
      <c r="F8" s="1100">
        <v>3300</v>
      </c>
    </row>
    <row r="9" spans="1:6" ht="57">
      <c r="A9" s="1092" t="s">
        <v>367</v>
      </c>
      <c r="B9" s="1102" t="s">
        <v>368</v>
      </c>
      <c r="C9" s="1099" t="s">
        <v>369</v>
      </c>
      <c r="D9" s="1099">
        <v>35</v>
      </c>
      <c r="E9" s="1099">
        <v>1</v>
      </c>
      <c r="F9" s="1100">
        <v>16500</v>
      </c>
    </row>
    <row r="10" spans="1:6" ht="28.5">
      <c r="A10" s="1092" t="s">
        <v>370</v>
      </c>
      <c r="B10" s="1102" t="s">
        <v>711</v>
      </c>
      <c r="C10" s="1099" t="s">
        <v>362</v>
      </c>
      <c r="D10" s="1099">
        <v>18</v>
      </c>
      <c r="E10" s="1099">
        <v>1</v>
      </c>
      <c r="F10" s="1100">
        <f>32500/50</f>
        <v>650</v>
      </c>
    </row>
    <row r="11" spans="1:6" s="1090" customFormat="1" ht="42.75">
      <c r="A11" s="1115" t="s">
        <v>730</v>
      </c>
      <c r="B11" s="1101" t="s">
        <v>371</v>
      </c>
      <c r="C11" s="1099" t="s">
        <v>362</v>
      </c>
      <c r="D11" s="1099">
        <v>8</v>
      </c>
      <c r="E11" s="1099">
        <v>1</v>
      </c>
      <c r="F11" s="1100">
        <v>5550</v>
      </c>
    </row>
    <row r="12" spans="1:6" ht="15.75">
      <c r="A12" s="1116"/>
      <c r="B12" s="1097" t="s">
        <v>720</v>
      </c>
      <c r="C12" s="1103"/>
      <c r="D12" s="1103"/>
      <c r="E12" s="1103">
        <v>0</v>
      </c>
      <c r="F12" s="1133">
        <f>SUM(F6:F11)</f>
        <v>26700</v>
      </c>
    </row>
    <row r="13" spans="1:6" ht="30.75" customHeight="1">
      <c r="A13" s="1092"/>
      <c r="B13" s="1244" t="s">
        <v>741</v>
      </c>
      <c r="C13" s="1244"/>
      <c r="D13" s="1244"/>
      <c r="E13" s="1244"/>
      <c r="F13" s="1244"/>
    </row>
    <row r="14" spans="1:6" ht="28.5">
      <c r="A14" s="1114" t="s">
        <v>378</v>
      </c>
      <c r="B14" s="1245" t="s">
        <v>379</v>
      </c>
      <c r="C14" s="1245"/>
      <c r="D14" s="1245"/>
      <c r="E14" s="1245"/>
      <c r="F14" s="1245"/>
    </row>
    <row r="15" spans="1:6" ht="28.5">
      <c r="A15" s="1092" t="s">
        <v>382</v>
      </c>
      <c r="B15" s="1096" t="s">
        <v>726</v>
      </c>
      <c r="C15" s="1093" t="s">
        <v>381</v>
      </c>
      <c r="D15" s="1093">
        <v>5</v>
      </c>
      <c r="E15" s="1093">
        <v>1</v>
      </c>
      <c r="F15" s="1091">
        <f>42000/7</f>
        <v>6000</v>
      </c>
    </row>
    <row r="16" spans="1:6" ht="42.75">
      <c r="A16" s="1092" t="s">
        <v>731</v>
      </c>
      <c r="B16" s="1096" t="s">
        <v>734</v>
      </c>
      <c r="C16" s="1093" t="s">
        <v>376</v>
      </c>
      <c r="D16" s="1093">
        <v>1</v>
      </c>
      <c r="E16" s="1093">
        <v>1</v>
      </c>
      <c r="F16" s="1091">
        <f>21000/6</f>
        <v>3500</v>
      </c>
    </row>
    <row r="17" spans="1:6" ht="19.5" customHeight="1">
      <c r="A17" s="1092"/>
      <c r="B17" s="1137" t="s">
        <v>384</v>
      </c>
      <c r="C17" s="1132"/>
      <c r="D17" s="1132"/>
      <c r="E17" s="1132"/>
      <c r="F17" s="1133"/>
    </row>
    <row r="18" spans="1:6" ht="24.75" customHeight="1">
      <c r="A18" s="1092"/>
      <c r="B18" s="1244" t="s">
        <v>739</v>
      </c>
      <c r="C18" s="1244"/>
      <c r="D18" s="1244"/>
      <c r="E18" s="1244"/>
      <c r="F18" s="1244"/>
    </row>
    <row r="19" spans="1:6" ht="28.5">
      <c r="A19" s="1114" t="s">
        <v>385</v>
      </c>
      <c r="B19" s="1245" t="s">
        <v>386</v>
      </c>
      <c r="C19" s="1245"/>
      <c r="D19" s="1245"/>
      <c r="E19" s="1245"/>
      <c r="F19" s="1245"/>
    </row>
    <row r="20" spans="1:6" ht="85.5">
      <c r="A20" s="1092" t="s">
        <v>719</v>
      </c>
      <c r="B20" s="1096" t="s">
        <v>735</v>
      </c>
      <c r="C20" s="1093" t="s">
        <v>718</v>
      </c>
      <c r="D20" s="1093">
        <v>1</v>
      </c>
      <c r="E20" s="1093">
        <v>1</v>
      </c>
      <c r="F20" s="1091">
        <v>50000</v>
      </c>
    </row>
    <row r="21" spans="1:6" ht="15.75">
      <c r="A21" s="1092"/>
      <c r="B21" s="1137" t="s">
        <v>721</v>
      </c>
      <c r="C21" s="1132"/>
      <c r="D21" s="1132"/>
      <c r="E21" s="1132"/>
      <c r="F21" s="1133"/>
    </row>
    <row r="22" spans="1:6" ht="28.5">
      <c r="A22" s="1114" t="s">
        <v>388</v>
      </c>
      <c r="B22" s="1242" t="s">
        <v>389</v>
      </c>
      <c r="C22" s="1242"/>
      <c r="D22" s="1242"/>
      <c r="E22" s="1242"/>
      <c r="F22" s="1242"/>
    </row>
    <row r="23" spans="1:6" ht="28.5">
      <c r="A23" s="1117" t="s">
        <v>732</v>
      </c>
      <c r="B23" s="1106" t="s">
        <v>394</v>
      </c>
      <c r="C23" s="1093" t="s">
        <v>395</v>
      </c>
      <c r="D23" s="1108">
        <v>1</v>
      </c>
      <c r="E23" s="1108">
        <v>1</v>
      </c>
      <c r="F23" s="1091">
        <v>3750</v>
      </c>
    </row>
    <row r="24" spans="1:6" ht="57">
      <c r="A24" s="1117" t="s">
        <v>393</v>
      </c>
      <c r="B24" s="1106" t="s">
        <v>723</v>
      </c>
      <c r="C24" s="1093" t="s">
        <v>396</v>
      </c>
      <c r="D24" s="1108">
        <v>2</v>
      </c>
      <c r="E24" s="1108">
        <v>15</v>
      </c>
      <c r="F24" s="1091">
        <v>2000</v>
      </c>
    </row>
    <row r="25" spans="1:6" ht="15.75">
      <c r="A25" s="1092"/>
      <c r="B25" s="1137" t="s">
        <v>397</v>
      </c>
      <c r="C25" s="1132"/>
      <c r="D25" s="1132"/>
      <c r="E25" s="1132"/>
      <c r="F25" s="1133">
        <f>SUM(F23:F24)</f>
        <v>5750</v>
      </c>
    </row>
    <row r="26" spans="1:6" ht="15.75">
      <c r="A26" s="1092"/>
      <c r="B26" s="1137" t="s">
        <v>398</v>
      </c>
      <c r="C26" s="1132"/>
      <c r="D26" s="1132"/>
      <c r="E26" s="1132"/>
      <c r="F26" s="1133"/>
    </row>
    <row r="27" spans="1:6" ht="28.5">
      <c r="A27" s="1118" t="s">
        <v>32</v>
      </c>
      <c r="B27" s="1086" t="s">
        <v>399</v>
      </c>
      <c r="C27" s="1087"/>
      <c r="D27" s="1087"/>
      <c r="E27" s="1087"/>
      <c r="F27" s="1104"/>
    </row>
    <row r="28" spans="1:6" ht="15.75">
      <c r="A28" s="1118"/>
      <c r="B28" s="1086" t="s">
        <v>400</v>
      </c>
      <c r="C28" s="1109" t="s">
        <v>401</v>
      </c>
      <c r="D28" s="1107">
        <v>6</v>
      </c>
      <c r="E28" s="1107">
        <v>1</v>
      </c>
      <c r="F28" s="1110">
        <v>6250</v>
      </c>
    </row>
    <row r="29" spans="1:6" ht="28.5">
      <c r="A29" s="1118"/>
      <c r="B29" s="1086" t="s">
        <v>727</v>
      </c>
      <c r="C29" s="1109" t="s">
        <v>401</v>
      </c>
      <c r="D29" s="1107">
        <v>6</v>
      </c>
      <c r="E29" s="1107">
        <v>4</v>
      </c>
      <c r="F29" s="1110">
        <v>3750</v>
      </c>
    </row>
    <row r="30" spans="1:6" ht="28.5">
      <c r="A30" s="1119"/>
      <c r="B30" s="1128" t="s">
        <v>399</v>
      </c>
      <c r="C30" s="1129"/>
      <c r="D30" s="1134"/>
      <c r="E30" s="1135"/>
      <c r="F30" s="1136">
        <f>SUM(F28:F29)</f>
        <v>10000</v>
      </c>
    </row>
    <row r="31" spans="1:6" ht="28.5">
      <c r="A31" s="1118" t="s">
        <v>34</v>
      </c>
      <c r="B31" s="1086" t="s">
        <v>403</v>
      </c>
      <c r="C31" s="1109"/>
      <c r="D31" s="1109"/>
      <c r="E31" s="1109"/>
      <c r="F31" s="1111"/>
    </row>
    <row r="32" spans="1:6" ht="57">
      <c r="A32" s="1120"/>
      <c r="B32" s="1086" t="s">
        <v>404</v>
      </c>
      <c r="C32" s="1109" t="s">
        <v>405</v>
      </c>
      <c r="D32" s="1109"/>
      <c r="E32" s="1107"/>
      <c r="F32" s="1110">
        <v>54625</v>
      </c>
    </row>
    <row r="33" spans="1:6" ht="15.75">
      <c r="A33" s="1121"/>
      <c r="B33" s="1128" t="s">
        <v>402</v>
      </c>
      <c r="C33" s="1129"/>
      <c r="D33" s="1130"/>
      <c r="E33" s="1129"/>
      <c r="F33" s="1131"/>
    </row>
    <row r="34" spans="1:6" ht="15.75">
      <c r="A34" s="1121"/>
      <c r="B34" s="1128" t="s">
        <v>722</v>
      </c>
      <c r="C34" s="1129"/>
      <c r="D34" s="1130"/>
      <c r="E34" s="1129"/>
      <c r="F34" s="1131"/>
    </row>
    <row r="35" spans="1:8" ht="17.25" customHeight="1">
      <c r="A35" s="1092"/>
      <c r="B35" s="1132" t="s">
        <v>406</v>
      </c>
      <c r="C35" s="1132"/>
      <c r="D35" s="1132"/>
      <c r="E35" s="1132"/>
      <c r="F35" s="1133"/>
      <c r="H35" s="1140"/>
    </row>
    <row r="36" ht="15.75">
      <c r="B36" s="1141"/>
    </row>
  </sheetData>
  <sheetProtection/>
  <mergeCells count="12">
    <mergeCell ref="A2:A3"/>
    <mergeCell ref="B2:B3"/>
    <mergeCell ref="C2:C3"/>
    <mergeCell ref="D2:D3"/>
    <mergeCell ref="E2:E3"/>
    <mergeCell ref="F2:F3"/>
    <mergeCell ref="B22:F22"/>
    <mergeCell ref="B4:F4"/>
    <mergeCell ref="B13:F13"/>
    <mergeCell ref="B14:F14"/>
    <mergeCell ref="B18:F18"/>
    <mergeCell ref="B19:F19"/>
  </mergeCells>
  <printOptions/>
  <pageMargins left="0.25" right="0.25" top="0.75" bottom="0.75" header="0.3" footer="0.3"/>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L14"/>
  <sheetViews>
    <sheetView zoomScale="84" zoomScaleNormal="84" zoomScalePageLayoutView="0" workbookViewId="0" topLeftCell="A1">
      <selection activeCell="B8" sqref="B8"/>
    </sheetView>
  </sheetViews>
  <sheetFormatPr defaultColWidth="9.00390625" defaultRowHeight="15.75"/>
  <cols>
    <col min="2" max="2" width="59.25390625" style="289" customWidth="1"/>
    <col min="3" max="3" width="18.50390625" style="290" bestFit="1" customWidth="1"/>
    <col min="4" max="4" width="11.625" style="290" bestFit="1" customWidth="1"/>
    <col min="5" max="5" width="12.625" style="290" customWidth="1"/>
    <col min="7" max="8" width="11.125" style="0" bestFit="1" customWidth="1"/>
    <col min="9" max="9" width="11.125" style="0" customWidth="1"/>
    <col min="10" max="10" width="10.125" style="0" bestFit="1" customWidth="1"/>
    <col min="11" max="12" width="11.125" style="0" bestFit="1" customWidth="1"/>
  </cols>
  <sheetData>
    <row r="1" ht="16.5" thickBot="1">
      <c r="A1" s="278"/>
    </row>
    <row r="2" spans="1:5" ht="15.75">
      <c r="A2" s="278"/>
      <c r="B2" s="1249" t="s">
        <v>702</v>
      </c>
      <c r="C2" s="1250"/>
      <c r="D2" s="1250"/>
      <c r="E2" s="1251"/>
    </row>
    <row r="3" spans="1:5" ht="16.5" thickBot="1">
      <c r="A3" s="291"/>
      <c r="B3" s="1252" t="s">
        <v>408</v>
      </c>
      <c r="C3" s="1253"/>
      <c r="D3" s="1253"/>
      <c r="E3" s="1254"/>
    </row>
    <row r="4" spans="1:12" ht="24.75" thickBot="1">
      <c r="A4" s="291"/>
      <c r="B4" s="292" t="s">
        <v>409</v>
      </c>
      <c r="C4" s="293" t="s">
        <v>108</v>
      </c>
      <c r="D4" s="293" t="s">
        <v>90</v>
      </c>
      <c r="E4" s="294" t="s">
        <v>39</v>
      </c>
      <c r="G4" s="302" t="s">
        <v>419</v>
      </c>
      <c r="H4" s="303" t="s">
        <v>420</v>
      </c>
      <c r="I4" s="303" t="s">
        <v>424</v>
      </c>
      <c r="J4" s="303" t="s">
        <v>421</v>
      </c>
      <c r="K4" s="303" t="s">
        <v>422</v>
      </c>
      <c r="L4" s="304" t="s">
        <v>423</v>
      </c>
    </row>
    <row r="5" spans="1:12" s="1041" customFormat="1" ht="18.75" customHeight="1">
      <c r="A5" s="1037" t="s">
        <v>704</v>
      </c>
      <c r="B5" s="1038" t="s">
        <v>410</v>
      </c>
      <c r="C5" s="1039">
        <f>'[2]CP Ghorahi M budget plan 2015'!O11</f>
        <v>70000</v>
      </c>
      <c r="D5" s="1039">
        <f>'[2]CP Ghorahi M budget plan 2015'!N11</f>
        <v>0</v>
      </c>
      <c r="E5" s="1040">
        <f>C5+D5</f>
        <v>70000</v>
      </c>
      <c r="G5" s="1042">
        <f>E5</f>
        <v>70000</v>
      </c>
      <c r="H5" s="1043"/>
      <c r="I5" s="1043"/>
      <c r="J5" s="1043"/>
      <c r="K5" s="1043"/>
      <c r="L5" s="1044"/>
    </row>
    <row r="6" spans="1:12" ht="30.75" customHeight="1">
      <c r="A6" s="291" t="s">
        <v>708</v>
      </c>
      <c r="B6" s="295" t="s">
        <v>411</v>
      </c>
      <c r="C6" s="296">
        <f>'[2]CP Ghorahi M budget plan 2015'!O20</f>
        <v>525500</v>
      </c>
      <c r="D6" s="296">
        <f>'[2]CP Ghorahi M budget plan 2015'!N20</f>
        <v>0</v>
      </c>
      <c r="E6" s="297">
        <f>C6+D6</f>
        <v>525500</v>
      </c>
      <c r="G6" s="277"/>
      <c r="H6" s="301">
        <f>E6</f>
        <v>525500</v>
      </c>
      <c r="I6" s="301"/>
      <c r="J6" s="278"/>
      <c r="K6" s="278"/>
      <c r="L6" s="279"/>
    </row>
    <row r="7" spans="1:12" s="1052" customFormat="1" ht="32.25" customHeight="1">
      <c r="A7" s="1048" t="s">
        <v>422</v>
      </c>
      <c r="B7" s="1049" t="s">
        <v>412</v>
      </c>
      <c r="C7" s="1050">
        <f>'[2]CP Ghorahi M budget plan 2015'!O27</f>
        <v>120000</v>
      </c>
      <c r="D7" s="1050">
        <f>'[2]CP Ghorahi M budget plan 2015'!N27</f>
        <v>0</v>
      </c>
      <c r="E7" s="1051">
        <f aca="true" t="shared" si="0" ref="E7:E13">C7+D7</f>
        <v>120000</v>
      </c>
      <c r="G7" s="1053"/>
      <c r="H7" s="1054"/>
      <c r="I7" s="1054"/>
      <c r="J7" s="1054"/>
      <c r="K7" s="1055">
        <f>E7</f>
        <v>120000</v>
      </c>
      <c r="L7" s="1056"/>
    </row>
    <row r="8" spans="1:12" s="1081" customFormat="1" ht="57" customHeight="1">
      <c r="A8" s="1077" t="s">
        <v>707</v>
      </c>
      <c r="B8" s="1078" t="s">
        <v>413</v>
      </c>
      <c r="C8" s="1079">
        <f>'[2]CP Ghorahi M budget plan 2015'!O37</f>
        <v>175000</v>
      </c>
      <c r="D8" s="1079">
        <f>'[2]CP Ghorahi M budget plan 2015'!N37</f>
        <v>55000</v>
      </c>
      <c r="E8" s="1080">
        <f t="shared" si="0"/>
        <v>230000</v>
      </c>
      <c r="G8" s="1082"/>
      <c r="H8" s="1083"/>
      <c r="I8" s="1084">
        <f>C8</f>
        <v>175000</v>
      </c>
      <c r="J8" s="1083"/>
      <c r="K8" s="1083"/>
      <c r="L8" s="1085"/>
    </row>
    <row r="9" spans="1:12" s="1041" customFormat="1" ht="45" customHeight="1">
      <c r="A9" s="1037" t="s">
        <v>704</v>
      </c>
      <c r="B9" s="1038" t="s">
        <v>414</v>
      </c>
      <c r="C9" s="1039">
        <f>'[2]CP Ghorahi M budget plan 2015'!O47</f>
        <v>90000</v>
      </c>
      <c r="D9" s="1039">
        <f>'[2]CP Ghorahi M budget plan 2015'!N47</f>
        <v>20000</v>
      </c>
      <c r="E9" s="1040">
        <f t="shared" si="0"/>
        <v>110000</v>
      </c>
      <c r="G9" s="1045">
        <f>C9</f>
        <v>90000</v>
      </c>
      <c r="H9" s="1046"/>
      <c r="I9" s="1046"/>
      <c r="J9" s="1046"/>
      <c r="K9" s="1046"/>
      <c r="L9" s="1047"/>
    </row>
    <row r="10" spans="1:12" s="1061" customFormat="1" ht="47.25" customHeight="1">
      <c r="A10" s="1057" t="s">
        <v>705</v>
      </c>
      <c r="B10" s="1058" t="s">
        <v>415</v>
      </c>
      <c r="C10" s="1059">
        <f>'[2]CP Ghorahi M budget plan 2015'!O55</f>
        <v>45000</v>
      </c>
      <c r="D10" s="1059">
        <f>'[2]CP Ghorahi M budget plan 2015'!N55</f>
        <v>55000</v>
      </c>
      <c r="E10" s="1060">
        <f t="shared" si="0"/>
        <v>100000</v>
      </c>
      <c r="G10" s="1062"/>
      <c r="H10" s="1063"/>
      <c r="I10" s="1063"/>
      <c r="J10" s="1064">
        <f>C10</f>
        <v>45000</v>
      </c>
      <c r="K10" s="1063"/>
      <c r="L10" s="1065"/>
    </row>
    <row r="11" spans="1:12" s="1070" customFormat="1" ht="22.5" customHeight="1">
      <c r="A11" s="1066" t="s">
        <v>706</v>
      </c>
      <c r="B11" s="1067" t="s">
        <v>416</v>
      </c>
      <c r="C11" s="1068">
        <f>'[2]CP Ghorahi M budget plan 2015'!J60</f>
        <v>220000</v>
      </c>
      <c r="D11" s="1068"/>
      <c r="E11" s="1069">
        <f t="shared" si="0"/>
        <v>220000</v>
      </c>
      <c r="G11" s="1071"/>
      <c r="H11" s="1072"/>
      <c r="I11" s="1072"/>
      <c r="J11" s="1072"/>
      <c r="K11" s="1072"/>
      <c r="L11" s="1073">
        <f>C11</f>
        <v>220000</v>
      </c>
    </row>
    <row r="12" spans="1:12" s="1061" customFormat="1" ht="33" customHeight="1">
      <c r="A12" s="1057" t="s">
        <v>705</v>
      </c>
      <c r="B12" s="1058" t="s">
        <v>417</v>
      </c>
      <c r="C12" s="1059">
        <f>'[2]CP Ghorahi M budget plan 2015'!J63</f>
        <v>15000</v>
      </c>
      <c r="D12" s="1059">
        <v>0</v>
      </c>
      <c r="E12" s="1060">
        <f t="shared" si="0"/>
        <v>15000</v>
      </c>
      <c r="G12" s="1062"/>
      <c r="H12" s="1063"/>
      <c r="I12" s="1063"/>
      <c r="J12" s="1064">
        <f>C12</f>
        <v>15000</v>
      </c>
      <c r="K12" s="1063"/>
      <c r="L12" s="1065"/>
    </row>
    <row r="13" spans="1:12" s="1070" customFormat="1" ht="20.25" customHeight="1" thickBot="1">
      <c r="A13" s="1066" t="s">
        <v>706</v>
      </c>
      <c r="B13" s="1067" t="s">
        <v>418</v>
      </c>
      <c r="C13" s="1068">
        <f>'[2]CP Ghorahi M budget plan 2015'!J67</f>
        <v>122132.50000000001</v>
      </c>
      <c r="D13" s="1068">
        <v>0</v>
      </c>
      <c r="E13" s="1069">
        <f t="shared" si="0"/>
        <v>122132.50000000001</v>
      </c>
      <c r="G13" s="1074"/>
      <c r="H13" s="1075"/>
      <c r="I13" s="1075"/>
      <c r="J13" s="1075"/>
      <c r="K13" s="1075"/>
      <c r="L13" s="1076">
        <f>C13</f>
        <v>122132.50000000001</v>
      </c>
    </row>
    <row r="14" spans="1:12" ht="16.5" thickBot="1">
      <c r="A14" s="278"/>
      <c r="B14" s="298" t="s">
        <v>407</v>
      </c>
      <c r="C14" s="299">
        <f>SUM(C5:C13)</f>
        <v>1382632.5</v>
      </c>
      <c r="D14" s="299">
        <f>SUM(D5:D13)</f>
        <v>130000</v>
      </c>
      <c r="E14" s="300">
        <f>SUM(E5:E13)</f>
        <v>1512632.5</v>
      </c>
      <c r="G14" s="305">
        <f aca="true" t="shared" si="1" ref="G14:L14">SUM(G5:G13)</f>
        <v>160000</v>
      </c>
      <c r="H14" s="306">
        <f t="shared" si="1"/>
        <v>525500</v>
      </c>
      <c r="I14" s="306">
        <f t="shared" si="1"/>
        <v>175000</v>
      </c>
      <c r="J14" s="306">
        <f t="shared" si="1"/>
        <v>60000</v>
      </c>
      <c r="K14" s="306">
        <f t="shared" si="1"/>
        <v>120000</v>
      </c>
      <c r="L14" s="307">
        <f t="shared" si="1"/>
        <v>342132.5</v>
      </c>
    </row>
  </sheetData>
  <sheetProtection/>
  <mergeCells count="2">
    <mergeCell ref="B2:E2"/>
    <mergeCell ref="B3:E3"/>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U84"/>
  <sheetViews>
    <sheetView zoomScalePageLayoutView="0" workbookViewId="0" topLeftCell="A2">
      <pane xSplit="2" ySplit="7" topLeftCell="C51" activePane="bottomRight" state="frozen"/>
      <selection pane="topLeft" activeCell="A2" sqref="A2"/>
      <selection pane="topRight" activeCell="C2" sqref="C2"/>
      <selection pane="bottomLeft" activeCell="A9" sqref="A9"/>
      <selection pane="bottomRight" activeCell="H54" sqref="H54:I54"/>
    </sheetView>
  </sheetViews>
  <sheetFormatPr defaultColWidth="9.00390625" defaultRowHeight="15.75"/>
  <cols>
    <col min="1" max="1" width="6.375" style="1020" customWidth="1"/>
    <col min="2" max="2" width="31.875" style="522" customWidth="1"/>
    <col min="3" max="3" width="14.125" style="1023" customWidth="1"/>
    <col min="4" max="4" width="13.25390625" style="1023" customWidth="1"/>
    <col min="5" max="5" width="12.00390625" style="1023" customWidth="1"/>
    <col min="6" max="6" width="12.25390625" style="1023" customWidth="1"/>
    <col min="7" max="7" width="13.25390625" style="522" customWidth="1"/>
    <col min="8" max="8" width="12.125" style="522" customWidth="1"/>
    <col min="9" max="9" width="12.00390625" style="522" customWidth="1"/>
    <col min="10" max="10" width="11.875" style="522" customWidth="1"/>
    <col min="11" max="11" width="16.625" style="532" customWidth="1"/>
    <col min="12" max="12" width="14.00390625" style="522" customWidth="1"/>
    <col min="13" max="13" width="10.50390625" style="522" customWidth="1"/>
    <col min="14" max="21" width="8.00390625" style="522" customWidth="1"/>
  </cols>
  <sheetData>
    <row r="1" spans="1:11" ht="17.25" customHeight="1">
      <c r="A1" s="1255" t="s">
        <v>644</v>
      </c>
      <c r="B1" s="1255"/>
      <c r="C1" s="1255"/>
      <c r="D1" s="1255"/>
      <c r="E1" s="1255"/>
      <c r="F1" s="1255"/>
      <c r="G1" s="1255"/>
      <c r="H1" s="1255"/>
      <c r="I1" s="1255"/>
      <c r="J1" s="1255"/>
      <c r="K1" s="1255"/>
    </row>
    <row r="2" spans="1:12" s="839" customFormat="1" ht="16.5" customHeight="1">
      <c r="A2" s="1255" t="s">
        <v>426</v>
      </c>
      <c r="B2" s="1255"/>
      <c r="C2" s="1255"/>
      <c r="D2" s="1255"/>
      <c r="E2" s="1255"/>
      <c r="F2" s="1255"/>
      <c r="G2" s="1255"/>
      <c r="H2" s="1255"/>
      <c r="I2" s="1255"/>
      <c r="J2" s="1255"/>
      <c r="K2" s="1255"/>
      <c r="L2" s="838"/>
    </row>
    <row r="3" spans="1:12" s="839" customFormat="1" ht="16.5" customHeight="1">
      <c r="A3" s="1255" t="s">
        <v>645</v>
      </c>
      <c r="B3" s="1255"/>
      <c r="C3" s="1255"/>
      <c r="D3" s="1255"/>
      <c r="E3" s="1255"/>
      <c r="F3" s="1255"/>
      <c r="G3" s="1255"/>
      <c r="H3" s="1255"/>
      <c r="I3" s="1255"/>
      <c r="J3" s="1255"/>
      <c r="K3" s="1255"/>
      <c r="L3" s="838"/>
    </row>
    <row r="4" spans="1:12" ht="15.75" customHeight="1">
      <c r="A4" s="314"/>
      <c r="B4" s="310" t="s">
        <v>646</v>
      </c>
      <c r="C4" s="712">
        <v>105.5</v>
      </c>
      <c r="D4" s="712"/>
      <c r="E4" s="712"/>
      <c r="F4" s="712"/>
      <c r="G4" s="310"/>
      <c r="H4" s="310"/>
      <c r="I4" s="310"/>
      <c r="J4" s="310"/>
      <c r="K4" s="712"/>
      <c r="L4" s="713"/>
    </row>
    <row r="5" spans="1:12" ht="7.5" customHeight="1" thickBot="1">
      <c r="A5" s="314"/>
      <c r="B5" s="313"/>
      <c r="C5" s="840"/>
      <c r="D5" s="840"/>
      <c r="E5" s="840"/>
      <c r="F5" s="840"/>
      <c r="G5" s="313"/>
      <c r="H5" s="313"/>
      <c r="I5" s="313"/>
      <c r="J5" s="313"/>
      <c r="K5" s="313"/>
      <c r="L5" s="713"/>
    </row>
    <row r="6" spans="1:11" s="718" customFormat="1" ht="13.5" customHeight="1" thickBot="1">
      <c r="A6" s="1256" t="s">
        <v>647</v>
      </c>
      <c r="B6" s="714"/>
      <c r="C6" s="715" t="s">
        <v>39</v>
      </c>
      <c r="D6" s="1259" t="s">
        <v>347</v>
      </c>
      <c r="E6" s="1260"/>
      <c r="F6" s="1261"/>
      <c r="G6" s="1259" t="s">
        <v>648</v>
      </c>
      <c r="H6" s="1260"/>
      <c r="I6" s="1260"/>
      <c r="J6" s="1261"/>
      <c r="K6" s="717"/>
    </row>
    <row r="7" spans="1:11" s="718" customFormat="1" ht="13.5" customHeight="1" thickBot="1">
      <c r="A7" s="1257"/>
      <c r="B7" s="841"/>
      <c r="C7" s="842"/>
      <c r="D7" s="1262" t="s">
        <v>19</v>
      </c>
      <c r="E7" s="1263"/>
      <c r="F7" s="843" t="s">
        <v>90</v>
      </c>
      <c r="G7" s="844"/>
      <c r="H7" s="845"/>
      <c r="I7" s="845"/>
      <c r="J7" s="846"/>
      <c r="K7" s="847"/>
    </row>
    <row r="8" spans="1:11" s="725" customFormat="1" ht="12.75" customHeight="1" thickBot="1">
      <c r="A8" s="1258"/>
      <c r="B8" s="719" t="s">
        <v>586</v>
      </c>
      <c r="C8" s="848"/>
      <c r="D8" s="849" t="s">
        <v>287</v>
      </c>
      <c r="E8" s="850" t="s">
        <v>649</v>
      </c>
      <c r="F8" s="851"/>
      <c r="G8" s="851" t="s">
        <v>348</v>
      </c>
      <c r="H8" s="851" t="s">
        <v>650</v>
      </c>
      <c r="I8" s="851" t="s">
        <v>349</v>
      </c>
      <c r="J8" s="851" t="s">
        <v>651</v>
      </c>
      <c r="K8" s="782" t="s">
        <v>288</v>
      </c>
    </row>
    <row r="9" spans="1:11" s="725" customFormat="1" ht="71.25" customHeight="1">
      <c r="A9" s="852" t="s">
        <v>652</v>
      </c>
      <c r="B9" s="853" t="s">
        <v>653</v>
      </c>
      <c r="C9" s="854"/>
      <c r="D9" s="854"/>
      <c r="E9" s="854"/>
      <c r="F9" s="854"/>
      <c r="G9" s="854"/>
      <c r="H9" s="854"/>
      <c r="I9" s="854"/>
      <c r="J9" s="854"/>
      <c r="K9" s="855" t="s">
        <v>654</v>
      </c>
    </row>
    <row r="10" spans="1:11" s="725" customFormat="1" ht="36" customHeight="1">
      <c r="A10" s="856">
        <v>3</v>
      </c>
      <c r="B10" s="857" t="s">
        <v>655</v>
      </c>
      <c r="C10" s="858">
        <f aca="true" t="shared" si="0" ref="C10:J10">SUM(C11:C12)+C13</f>
        <v>2329116</v>
      </c>
      <c r="D10" s="858">
        <f t="shared" si="0"/>
        <v>1514100</v>
      </c>
      <c r="E10" s="858">
        <f t="shared" si="0"/>
        <v>810216</v>
      </c>
      <c r="F10" s="858">
        <f t="shared" si="0"/>
        <v>4800</v>
      </c>
      <c r="G10" s="858">
        <f t="shared" si="0"/>
        <v>627350</v>
      </c>
      <c r="H10" s="858">
        <f t="shared" si="0"/>
        <v>422850</v>
      </c>
      <c r="I10" s="858">
        <f t="shared" si="0"/>
        <v>227050</v>
      </c>
      <c r="J10" s="858">
        <f t="shared" si="0"/>
        <v>236850</v>
      </c>
      <c r="K10" s="859"/>
    </row>
    <row r="11" spans="1:17" s="355" customFormat="1" ht="92.25" customHeight="1">
      <c r="A11" s="860" t="s">
        <v>438</v>
      </c>
      <c r="B11" s="861" t="s">
        <v>656</v>
      </c>
      <c r="C11" s="862">
        <f>'[3]Municipality contribution'!E21</f>
        <v>0</v>
      </c>
      <c r="D11" s="862">
        <f>'[3]Municipality contribution'!E21</f>
        <v>0</v>
      </c>
      <c r="E11" s="862"/>
      <c r="F11" s="862"/>
      <c r="G11" s="863"/>
      <c r="H11" s="863">
        <f>D11/2</f>
        <v>0</v>
      </c>
      <c r="I11" s="863">
        <f>D11/2</f>
        <v>0</v>
      </c>
      <c r="J11" s="863"/>
      <c r="K11" s="864"/>
      <c r="L11" s="816"/>
      <c r="N11" s="816"/>
      <c r="O11" s="816"/>
      <c r="P11" s="816"/>
      <c r="Q11" s="816"/>
    </row>
    <row r="12" spans="1:17" s="355" customFormat="1" ht="39" customHeight="1">
      <c r="A12" s="865" t="s">
        <v>524</v>
      </c>
      <c r="B12" s="866" t="s">
        <v>657</v>
      </c>
      <c r="C12" s="867">
        <v>0</v>
      </c>
      <c r="D12" s="867"/>
      <c r="E12" s="867"/>
      <c r="F12" s="867">
        <f>C12</f>
        <v>0</v>
      </c>
      <c r="G12" s="863"/>
      <c r="H12" s="863"/>
      <c r="I12" s="863"/>
      <c r="J12" s="863"/>
      <c r="K12" s="868"/>
      <c r="L12" s="816"/>
      <c r="N12" s="816"/>
      <c r="O12" s="816"/>
      <c r="P12" s="816"/>
      <c r="Q12" s="816"/>
    </row>
    <row r="13" spans="1:11" s="729" customFormat="1" ht="39" customHeight="1" thickBot="1">
      <c r="A13" s="869" t="s">
        <v>589</v>
      </c>
      <c r="B13" s="870" t="s">
        <v>435</v>
      </c>
      <c r="C13" s="871">
        <f>SUM(C14+C18+C21+C24+C34+C42)</f>
        <v>2329116</v>
      </c>
      <c r="D13" s="871">
        <f aca="true" t="shared" si="1" ref="D13:J13">SUM(D14+D18+D21+D24+D34+D42)</f>
        <v>1514100</v>
      </c>
      <c r="E13" s="871">
        <f t="shared" si="1"/>
        <v>810216</v>
      </c>
      <c r="F13" s="871">
        <f t="shared" si="1"/>
        <v>4800</v>
      </c>
      <c r="G13" s="871">
        <f t="shared" si="1"/>
        <v>627350</v>
      </c>
      <c r="H13" s="871">
        <f t="shared" si="1"/>
        <v>422850</v>
      </c>
      <c r="I13" s="871">
        <f t="shared" si="1"/>
        <v>227050</v>
      </c>
      <c r="J13" s="871">
        <f t="shared" si="1"/>
        <v>236850</v>
      </c>
      <c r="K13" s="872"/>
    </row>
    <row r="14" spans="1:15" s="729" customFormat="1" ht="18" customHeight="1" thickBot="1">
      <c r="A14" s="873" t="s">
        <v>658</v>
      </c>
      <c r="B14" s="874" t="s">
        <v>659</v>
      </c>
      <c r="C14" s="875">
        <f aca="true" t="shared" si="2" ref="C14:J14">SUM(C15:C17)</f>
        <v>567100</v>
      </c>
      <c r="D14" s="875">
        <f t="shared" si="2"/>
        <v>567100</v>
      </c>
      <c r="E14" s="875">
        <f t="shared" si="2"/>
        <v>0</v>
      </c>
      <c r="F14" s="875">
        <f t="shared" si="2"/>
        <v>0</v>
      </c>
      <c r="G14" s="875">
        <f t="shared" si="2"/>
        <v>376300</v>
      </c>
      <c r="H14" s="875">
        <f t="shared" si="2"/>
        <v>190800</v>
      </c>
      <c r="I14" s="875">
        <f t="shared" si="2"/>
        <v>0</v>
      </c>
      <c r="J14" s="875">
        <f t="shared" si="2"/>
        <v>0</v>
      </c>
      <c r="K14" s="876"/>
      <c r="O14" s="729">
        <v>590000</v>
      </c>
    </row>
    <row r="15" spans="1:11" s="729" customFormat="1" ht="26.25" customHeight="1">
      <c r="A15" s="877" t="s">
        <v>32</v>
      </c>
      <c r="B15" s="878" t="s">
        <v>660</v>
      </c>
      <c r="C15" s="879">
        <f>'[3]Capacity building (3.3.1. )'!H9</f>
        <v>376300</v>
      </c>
      <c r="D15" s="880">
        <f>C15</f>
        <v>376300</v>
      </c>
      <c r="E15" s="881"/>
      <c r="F15" s="881"/>
      <c r="G15" s="882">
        <f>D15</f>
        <v>376300</v>
      </c>
      <c r="H15" s="883"/>
      <c r="I15" s="884"/>
      <c r="J15" s="884"/>
      <c r="K15" s="885" t="s">
        <v>661</v>
      </c>
    </row>
    <row r="16" spans="1:11" s="729" customFormat="1" ht="39.75" customHeight="1">
      <c r="A16" s="886" t="s">
        <v>524</v>
      </c>
      <c r="B16" s="887" t="s">
        <v>662</v>
      </c>
      <c r="C16" s="888">
        <f>'[3]Capacity building (3.3.1. )'!H22</f>
        <v>190800</v>
      </c>
      <c r="D16" s="889">
        <f>C16</f>
        <v>190800</v>
      </c>
      <c r="E16" s="890"/>
      <c r="F16" s="890"/>
      <c r="G16" s="891"/>
      <c r="H16" s="891">
        <f>D16</f>
        <v>190800</v>
      </c>
      <c r="I16" s="892"/>
      <c r="J16" s="892"/>
      <c r="K16" s="885" t="s">
        <v>661</v>
      </c>
    </row>
    <row r="17" spans="1:11" s="729" customFormat="1" ht="53.25" customHeight="1" thickBot="1">
      <c r="A17" s="893" t="s">
        <v>535</v>
      </c>
      <c r="B17" s="894" t="s">
        <v>663</v>
      </c>
      <c r="C17" s="895">
        <f>'[3]Capacity building (3.3.1. )'!H33</f>
        <v>0</v>
      </c>
      <c r="D17" s="896">
        <f>C17</f>
        <v>0</v>
      </c>
      <c r="E17" s="897"/>
      <c r="F17" s="897"/>
      <c r="G17" s="898">
        <f>D17</f>
        <v>0</v>
      </c>
      <c r="H17" s="899"/>
      <c r="I17" s="900"/>
      <c r="J17" s="900"/>
      <c r="K17" s="885" t="s">
        <v>664</v>
      </c>
    </row>
    <row r="18" spans="1:13" s="383" customFormat="1" ht="45" customHeight="1" thickBot="1">
      <c r="A18" s="901" t="s">
        <v>665</v>
      </c>
      <c r="B18" s="902" t="s">
        <v>666</v>
      </c>
      <c r="C18" s="903">
        <f aca="true" t="shared" si="3" ref="C18:J18">SUM(C19:C20)</f>
        <v>595200</v>
      </c>
      <c r="D18" s="903">
        <f t="shared" si="3"/>
        <v>595200</v>
      </c>
      <c r="E18" s="903">
        <f t="shared" si="3"/>
        <v>0</v>
      </c>
      <c r="F18" s="903">
        <f t="shared" si="3"/>
        <v>0</v>
      </c>
      <c r="G18" s="903">
        <f t="shared" si="3"/>
        <v>148800</v>
      </c>
      <c r="H18" s="903">
        <f t="shared" si="3"/>
        <v>148800</v>
      </c>
      <c r="I18" s="903">
        <f t="shared" si="3"/>
        <v>148800</v>
      </c>
      <c r="J18" s="903">
        <f t="shared" si="3"/>
        <v>148800</v>
      </c>
      <c r="K18" s="904" t="s">
        <v>667</v>
      </c>
      <c r="L18" s="382"/>
      <c r="M18" s="382"/>
    </row>
    <row r="19" spans="1:13" s="383" customFormat="1" ht="27" customHeight="1">
      <c r="A19" s="905" t="s">
        <v>668</v>
      </c>
      <c r="B19" s="906" t="s">
        <v>669</v>
      </c>
      <c r="C19" s="907">
        <f>'[3]Remuneration (3.3.2)'!H10</f>
        <v>211200</v>
      </c>
      <c r="D19" s="907">
        <f>C19</f>
        <v>211200</v>
      </c>
      <c r="E19" s="907"/>
      <c r="F19" s="907"/>
      <c r="G19" s="908">
        <f>D19/4</f>
        <v>52800</v>
      </c>
      <c r="H19" s="908">
        <f>D19/4</f>
        <v>52800</v>
      </c>
      <c r="I19" s="908">
        <f>D19/4</f>
        <v>52800</v>
      </c>
      <c r="J19" s="909">
        <f>D19/4</f>
        <v>52800</v>
      </c>
      <c r="K19" s="910" t="s">
        <v>670</v>
      </c>
      <c r="L19" s="382"/>
      <c r="M19" s="382"/>
    </row>
    <row r="20" spans="1:15" s="383" customFormat="1" ht="18.75" customHeight="1" thickBot="1">
      <c r="A20" s="911" t="s">
        <v>671</v>
      </c>
      <c r="B20" s="912" t="s">
        <v>672</v>
      </c>
      <c r="C20" s="913">
        <f>'[3]Remuneration (3.3.2)'!H11</f>
        <v>384000</v>
      </c>
      <c r="D20" s="913">
        <f>C20</f>
        <v>384000</v>
      </c>
      <c r="E20" s="913"/>
      <c r="F20" s="913"/>
      <c r="G20" s="914">
        <f>D20/4</f>
        <v>96000</v>
      </c>
      <c r="H20" s="915">
        <f>D20/4</f>
        <v>96000</v>
      </c>
      <c r="I20" s="915">
        <f>D20/4</f>
        <v>96000</v>
      </c>
      <c r="J20" s="916">
        <f>D20/4</f>
        <v>96000</v>
      </c>
      <c r="K20" s="910" t="s">
        <v>670</v>
      </c>
      <c r="L20" s="382"/>
      <c r="M20" s="382"/>
      <c r="O20" s="383">
        <v>252875</v>
      </c>
    </row>
    <row r="21" spans="1:17" s="355" customFormat="1" ht="18.75" customHeight="1" thickBot="1">
      <c r="A21" s="917" t="s">
        <v>638</v>
      </c>
      <c r="B21" s="918" t="s">
        <v>639</v>
      </c>
      <c r="C21" s="919">
        <f>SUM(C22:C23)</f>
        <v>95000</v>
      </c>
      <c r="D21" s="919">
        <f aca="true" t="shared" si="4" ref="D21:J21">SUM(D22:D23)</f>
        <v>60000</v>
      </c>
      <c r="E21" s="919">
        <f t="shared" si="4"/>
        <v>35000</v>
      </c>
      <c r="F21" s="919">
        <f t="shared" si="4"/>
        <v>0</v>
      </c>
      <c r="G21" s="919">
        <f t="shared" si="4"/>
        <v>15000</v>
      </c>
      <c r="H21" s="919">
        <f t="shared" si="4"/>
        <v>15000</v>
      </c>
      <c r="I21" s="919">
        <f t="shared" si="4"/>
        <v>15000</v>
      </c>
      <c r="J21" s="919">
        <f t="shared" si="4"/>
        <v>15000</v>
      </c>
      <c r="K21" s="920" t="s">
        <v>673</v>
      </c>
      <c r="L21" s="816"/>
      <c r="N21" s="816"/>
      <c r="O21" s="816"/>
      <c r="P21" s="816"/>
      <c r="Q21" s="816"/>
    </row>
    <row r="22" spans="1:17" s="355" customFormat="1" ht="78.75" customHeight="1">
      <c r="A22" s="921" t="s">
        <v>438</v>
      </c>
      <c r="B22" s="922" t="s">
        <v>674</v>
      </c>
      <c r="C22" s="867">
        <f>'[3]Remuneration (3.3.2)'!H15</f>
        <v>60000</v>
      </c>
      <c r="D22" s="867">
        <f>'[3]Remuneration (3.3.2)'!I15</f>
        <v>60000</v>
      </c>
      <c r="E22" s="867"/>
      <c r="F22" s="867"/>
      <c r="G22" s="863">
        <f>D22/4</f>
        <v>15000</v>
      </c>
      <c r="H22" s="863">
        <f>D22/4</f>
        <v>15000</v>
      </c>
      <c r="I22" s="863">
        <f>D22/4</f>
        <v>15000</v>
      </c>
      <c r="J22" s="863">
        <f>D22/4</f>
        <v>15000</v>
      </c>
      <c r="K22" s="923" t="s">
        <v>675</v>
      </c>
      <c r="L22" s="816"/>
      <c r="N22" s="816"/>
      <c r="O22" s="816"/>
      <c r="P22" s="816"/>
      <c r="Q22" s="816"/>
    </row>
    <row r="23" spans="1:11" s="930" customFormat="1" ht="69" customHeight="1" thickBot="1">
      <c r="A23" s="924" t="s">
        <v>544</v>
      </c>
      <c r="B23" s="925" t="s">
        <v>642</v>
      </c>
      <c r="C23" s="926">
        <f>'[3]Remuneration (3.3.2)'!H16</f>
        <v>35000</v>
      </c>
      <c r="D23" s="926"/>
      <c r="E23" s="926">
        <f>C23</f>
        <v>35000</v>
      </c>
      <c r="F23" s="926"/>
      <c r="G23" s="927"/>
      <c r="H23" s="928"/>
      <c r="I23" s="928"/>
      <c r="J23" s="928"/>
      <c r="K23" s="929"/>
    </row>
    <row r="24" spans="1:11" s="930" customFormat="1" ht="27.75" customHeight="1" thickBot="1">
      <c r="A24" s="901" t="s">
        <v>434</v>
      </c>
      <c r="B24" s="931" t="s">
        <v>676</v>
      </c>
      <c r="C24" s="932">
        <f aca="true" t="shared" si="5" ref="C24:J24">SUM(C25+C31)</f>
        <v>773416</v>
      </c>
      <c r="D24" s="932">
        <f t="shared" si="5"/>
        <v>1200</v>
      </c>
      <c r="E24" s="932">
        <f t="shared" si="5"/>
        <v>772216</v>
      </c>
      <c r="F24" s="932">
        <f t="shared" si="5"/>
        <v>0</v>
      </c>
      <c r="G24" s="932">
        <f t="shared" si="5"/>
        <v>1200</v>
      </c>
      <c r="H24" s="932">
        <f t="shared" si="5"/>
        <v>0</v>
      </c>
      <c r="I24" s="932">
        <f t="shared" si="5"/>
        <v>0</v>
      </c>
      <c r="J24" s="932">
        <f t="shared" si="5"/>
        <v>0</v>
      </c>
      <c r="K24" s="933" t="s">
        <v>677</v>
      </c>
    </row>
    <row r="25" spans="1:11" s="930" customFormat="1" ht="15.75" customHeight="1">
      <c r="A25" s="934" t="s">
        <v>438</v>
      </c>
      <c r="B25" s="935" t="s">
        <v>678</v>
      </c>
      <c r="C25" s="936">
        <f aca="true" t="shared" si="6" ref="C25:J25">SUM(C26:C30)</f>
        <v>220216</v>
      </c>
      <c r="D25" s="937">
        <f t="shared" si="6"/>
        <v>0</v>
      </c>
      <c r="E25" s="937">
        <f t="shared" si="6"/>
        <v>220216</v>
      </c>
      <c r="F25" s="937">
        <f t="shared" si="6"/>
        <v>0</v>
      </c>
      <c r="G25" s="937">
        <f t="shared" si="6"/>
        <v>0</v>
      </c>
      <c r="H25" s="937">
        <f t="shared" si="6"/>
        <v>0</v>
      </c>
      <c r="I25" s="937">
        <f t="shared" si="6"/>
        <v>0</v>
      </c>
      <c r="J25" s="937">
        <f t="shared" si="6"/>
        <v>0</v>
      </c>
      <c r="K25" s="938"/>
    </row>
    <row r="26" spans="1:11" s="944" customFormat="1" ht="14.25" customHeight="1">
      <c r="A26" s="939">
        <v>1</v>
      </c>
      <c r="B26" s="940" t="s">
        <v>501</v>
      </c>
      <c r="C26" s="889">
        <f>'[3]3.3.3 (Supplies)'!I9</f>
        <v>146420</v>
      </c>
      <c r="D26" s="889"/>
      <c r="E26" s="889">
        <f>C26</f>
        <v>146420</v>
      </c>
      <c r="F26" s="889"/>
      <c r="G26" s="941"/>
      <c r="H26" s="942"/>
      <c r="I26" s="942"/>
      <c r="J26" s="942"/>
      <c r="K26" s="943" t="s">
        <v>502</v>
      </c>
    </row>
    <row r="27" spans="1:11" s="944" customFormat="1" ht="16.5" customHeight="1">
      <c r="A27" s="939">
        <v>2</v>
      </c>
      <c r="B27" s="945" t="s">
        <v>525</v>
      </c>
      <c r="C27" s="889">
        <f>'[3]3.3.3 (Supplies)'!I29</f>
        <v>43176</v>
      </c>
      <c r="D27" s="889"/>
      <c r="E27" s="889">
        <f>C27</f>
        <v>43176</v>
      </c>
      <c r="F27" s="889"/>
      <c r="G27" s="891"/>
      <c r="H27" s="946"/>
      <c r="I27" s="946"/>
      <c r="J27" s="946"/>
      <c r="K27" s="943" t="s">
        <v>502</v>
      </c>
    </row>
    <row r="28" spans="1:11" s="944" customFormat="1" ht="16.5" customHeight="1">
      <c r="A28" s="939">
        <v>3</v>
      </c>
      <c r="B28" s="945" t="s">
        <v>536</v>
      </c>
      <c r="C28" s="889">
        <f>'[3]3.3.3 (Supplies)'!I38</f>
        <v>9600</v>
      </c>
      <c r="D28" s="889"/>
      <c r="E28" s="889">
        <f>C28</f>
        <v>9600</v>
      </c>
      <c r="F28" s="889"/>
      <c r="G28" s="891"/>
      <c r="H28" s="946"/>
      <c r="I28" s="946"/>
      <c r="J28" s="946"/>
      <c r="K28" s="943" t="s">
        <v>502</v>
      </c>
    </row>
    <row r="29" spans="1:11" s="944" customFormat="1" ht="27" customHeight="1">
      <c r="A29" s="939">
        <v>4</v>
      </c>
      <c r="B29" s="945" t="s">
        <v>545</v>
      </c>
      <c r="C29" s="889">
        <f>'[3]3.3.3 (Supplies)'!I44</f>
        <v>16020</v>
      </c>
      <c r="D29" s="889"/>
      <c r="E29" s="889">
        <f>C29</f>
        <v>16020</v>
      </c>
      <c r="F29" s="889"/>
      <c r="G29" s="891"/>
      <c r="H29" s="946"/>
      <c r="I29" s="946"/>
      <c r="J29" s="946"/>
      <c r="K29" s="943" t="s">
        <v>502</v>
      </c>
    </row>
    <row r="30" spans="1:11" s="944" customFormat="1" ht="14.25" customHeight="1">
      <c r="A30" s="939">
        <v>5</v>
      </c>
      <c r="B30" s="945" t="s">
        <v>553</v>
      </c>
      <c r="C30" s="889">
        <f>'[3]3.3.3 (Supplies)'!I50</f>
        <v>5000</v>
      </c>
      <c r="D30" s="889"/>
      <c r="E30" s="889">
        <f>C30</f>
        <v>5000</v>
      </c>
      <c r="F30" s="889"/>
      <c r="G30" s="891"/>
      <c r="H30" s="891">
        <f>D30</f>
        <v>0</v>
      </c>
      <c r="I30" s="946"/>
      <c r="J30" s="946"/>
      <c r="K30" s="947"/>
    </row>
    <row r="31" spans="1:11" s="930" customFormat="1" ht="27" customHeight="1">
      <c r="A31" s="948" t="s">
        <v>524</v>
      </c>
      <c r="B31" s="949" t="s">
        <v>557</v>
      </c>
      <c r="C31" s="950">
        <f aca="true" t="shared" si="7" ref="C31:J31">SUM(C32:C33)</f>
        <v>553200</v>
      </c>
      <c r="D31" s="951">
        <f t="shared" si="7"/>
        <v>1200</v>
      </c>
      <c r="E31" s="951">
        <f t="shared" si="7"/>
        <v>552000</v>
      </c>
      <c r="F31" s="951">
        <f t="shared" si="7"/>
        <v>0</v>
      </c>
      <c r="G31" s="951">
        <f t="shared" si="7"/>
        <v>1200</v>
      </c>
      <c r="H31" s="951">
        <f t="shared" si="7"/>
        <v>0</v>
      </c>
      <c r="I31" s="951">
        <f t="shared" si="7"/>
        <v>0</v>
      </c>
      <c r="J31" s="951">
        <f t="shared" si="7"/>
        <v>0</v>
      </c>
      <c r="K31" s="952"/>
    </row>
    <row r="32" spans="1:11" s="930" customFormat="1" ht="14.25" customHeight="1">
      <c r="A32" s="953"/>
      <c r="B32" s="945" t="s">
        <v>559</v>
      </c>
      <c r="C32" s="889">
        <f>'[3]3.3.3 (Supplies)'!I54</f>
        <v>552000</v>
      </c>
      <c r="D32" s="889"/>
      <c r="E32" s="889">
        <f>C32</f>
        <v>552000</v>
      </c>
      <c r="F32" s="889"/>
      <c r="G32" s="891">
        <f>D32</f>
        <v>0</v>
      </c>
      <c r="H32" s="946"/>
      <c r="I32" s="946"/>
      <c r="J32" s="946"/>
      <c r="K32" s="943" t="s">
        <v>502</v>
      </c>
    </row>
    <row r="33" spans="1:11" s="930" customFormat="1" ht="16.5" customHeight="1" thickBot="1">
      <c r="A33" s="954"/>
      <c r="B33" s="955" t="s">
        <v>580</v>
      </c>
      <c r="C33" s="896">
        <f>'[3]3.3.3 (Supplies)'!I69</f>
        <v>1200</v>
      </c>
      <c r="D33" s="896">
        <f>C33</f>
        <v>1200</v>
      </c>
      <c r="E33" s="896"/>
      <c r="F33" s="896"/>
      <c r="G33" s="898">
        <f>D33</f>
        <v>1200</v>
      </c>
      <c r="H33" s="899"/>
      <c r="I33" s="899"/>
      <c r="J33" s="899"/>
      <c r="K33" s="956"/>
    </row>
    <row r="34" spans="1:15" s="930" customFormat="1" ht="18" customHeight="1" thickBot="1">
      <c r="A34" s="957" t="s">
        <v>436</v>
      </c>
      <c r="B34" s="958" t="s">
        <v>437</v>
      </c>
      <c r="C34" s="932">
        <f aca="true" t="shared" si="8" ref="C34:J34">SUM(C35:C41)</f>
        <v>83400</v>
      </c>
      <c r="D34" s="932">
        <f t="shared" si="8"/>
        <v>75600</v>
      </c>
      <c r="E34" s="932">
        <f t="shared" si="8"/>
        <v>3000</v>
      </c>
      <c r="F34" s="932">
        <f t="shared" si="8"/>
        <v>4800</v>
      </c>
      <c r="G34" s="932">
        <f t="shared" si="8"/>
        <v>32300</v>
      </c>
      <c r="H34" s="932">
        <f t="shared" si="8"/>
        <v>14500</v>
      </c>
      <c r="I34" s="932">
        <f t="shared" si="8"/>
        <v>9500</v>
      </c>
      <c r="J34" s="932">
        <f t="shared" si="8"/>
        <v>19300</v>
      </c>
      <c r="K34" s="959" t="s">
        <v>679</v>
      </c>
      <c r="O34" s="930">
        <v>63787</v>
      </c>
    </row>
    <row r="35" spans="1:11" s="930" customFormat="1" ht="26.25" customHeight="1">
      <c r="A35" s="960" t="s">
        <v>438</v>
      </c>
      <c r="B35" s="961" t="s">
        <v>439</v>
      </c>
      <c r="C35" s="880">
        <f>'[3]UOSP_(3.3.4 Management)'!I8</f>
        <v>3000</v>
      </c>
      <c r="D35" s="880">
        <f>C35</f>
        <v>3000</v>
      </c>
      <c r="E35" s="962"/>
      <c r="F35" s="962"/>
      <c r="G35" s="880">
        <f>D35/2</f>
        <v>1500</v>
      </c>
      <c r="H35" s="880"/>
      <c r="I35" s="880">
        <f>D35/2</f>
        <v>1500</v>
      </c>
      <c r="J35" s="962"/>
      <c r="K35" s="834"/>
    </row>
    <row r="36" spans="1:11" s="930" customFormat="1" ht="28.5" customHeight="1">
      <c r="A36" s="963" t="s">
        <v>524</v>
      </c>
      <c r="B36" s="964" t="s">
        <v>443</v>
      </c>
      <c r="C36" s="889">
        <f>'[3]UOSP_(3.3.4 Management)'!I10</f>
        <v>22800</v>
      </c>
      <c r="D36" s="889">
        <f>'[3]UOSP_(3.3.4 Management)'!J11</f>
        <v>18000</v>
      </c>
      <c r="E36" s="889"/>
      <c r="F36" s="889">
        <f>'[3]UOSP_(3.3.4 Management)'!K10</f>
        <v>4800</v>
      </c>
      <c r="G36" s="891">
        <f>D36</f>
        <v>18000</v>
      </c>
      <c r="H36" s="946"/>
      <c r="I36" s="946"/>
      <c r="J36" s="946"/>
      <c r="K36" s="965" t="s">
        <v>680</v>
      </c>
    </row>
    <row r="37" spans="1:11" s="944" customFormat="1" ht="24.75" customHeight="1">
      <c r="A37" s="966" t="s">
        <v>535</v>
      </c>
      <c r="B37" s="967" t="s">
        <v>681</v>
      </c>
      <c r="C37" s="889">
        <f>'[3]UOSP_(3.3.4 Management)'!I13</f>
        <v>20000</v>
      </c>
      <c r="D37" s="889">
        <f>C37</f>
        <v>20000</v>
      </c>
      <c r="E37" s="889"/>
      <c r="F37" s="889"/>
      <c r="G37" s="891">
        <f>D37/4</f>
        <v>5000</v>
      </c>
      <c r="H37" s="891">
        <f>D37/4</f>
        <v>5000</v>
      </c>
      <c r="I37" s="891">
        <f>D37/4</f>
        <v>5000</v>
      </c>
      <c r="J37" s="891">
        <f>D37/4</f>
        <v>5000</v>
      </c>
      <c r="K37" s="943"/>
    </row>
    <row r="38" spans="1:11" s="930" customFormat="1" ht="15" customHeight="1">
      <c r="A38" s="968" t="s">
        <v>544</v>
      </c>
      <c r="B38" s="866" t="s">
        <v>682</v>
      </c>
      <c r="C38" s="862">
        <f>'[3]UOSP_(3.3.4 Management)'!I16</f>
        <v>3000</v>
      </c>
      <c r="D38" s="862"/>
      <c r="E38" s="862">
        <f>C38</f>
        <v>3000</v>
      </c>
      <c r="F38" s="862"/>
      <c r="G38" s="969">
        <f>D38/4</f>
        <v>0</v>
      </c>
      <c r="H38" s="969">
        <f>D38/4</f>
        <v>0</v>
      </c>
      <c r="I38" s="969">
        <f>D38/4</f>
        <v>0</v>
      </c>
      <c r="J38" s="969">
        <f>D38/4</f>
        <v>0</v>
      </c>
      <c r="K38" s="943"/>
    </row>
    <row r="39" spans="1:11" s="944" customFormat="1" ht="16.5" customHeight="1">
      <c r="A39" s="968" t="s">
        <v>552</v>
      </c>
      <c r="B39" s="945" t="s">
        <v>459</v>
      </c>
      <c r="C39" s="889">
        <f>'[3]UOSP_(3.3.4 Management)'!I18</f>
        <v>9600</v>
      </c>
      <c r="D39" s="889">
        <f>C39</f>
        <v>9600</v>
      </c>
      <c r="E39" s="889"/>
      <c r="F39" s="889"/>
      <c r="G39" s="891">
        <f>C39/2</f>
        <v>4800</v>
      </c>
      <c r="H39" s="946"/>
      <c r="I39" s="946"/>
      <c r="J39" s="891">
        <f>C39/2</f>
        <v>4800</v>
      </c>
      <c r="K39" s="943"/>
    </row>
    <row r="40" spans="1:11" s="930" customFormat="1" ht="27.75" customHeight="1">
      <c r="A40" s="966" t="s">
        <v>467</v>
      </c>
      <c r="B40" s="866" t="s">
        <v>468</v>
      </c>
      <c r="C40" s="862">
        <f>'[3]UOSP_(3.3.4 Management)'!I21</f>
        <v>12000</v>
      </c>
      <c r="D40" s="862">
        <f>C40</f>
        <v>12000</v>
      </c>
      <c r="E40" s="862"/>
      <c r="F40" s="862"/>
      <c r="G40" s="969">
        <f>D40/4</f>
        <v>3000</v>
      </c>
      <c r="H40" s="969">
        <f>D40/4</f>
        <v>3000</v>
      </c>
      <c r="I40" s="969">
        <f>D40/4</f>
        <v>3000</v>
      </c>
      <c r="J40" s="969">
        <f>D40/4</f>
        <v>3000</v>
      </c>
      <c r="K40" s="943"/>
    </row>
    <row r="41" spans="1:11" s="930" customFormat="1" ht="17.25" customHeight="1" thickBot="1">
      <c r="A41" s="970" t="s">
        <v>579</v>
      </c>
      <c r="B41" s="912" t="s">
        <v>471</v>
      </c>
      <c r="C41" s="913">
        <f>'[3]UOSP_(3.3.4 Management)'!I23</f>
        <v>13000</v>
      </c>
      <c r="D41" s="913">
        <f>'[3]UOSP_(3.3.4 Management)'!J23</f>
        <v>13000</v>
      </c>
      <c r="E41" s="913"/>
      <c r="F41" s="913"/>
      <c r="G41" s="971"/>
      <c r="H41" s="971">
        <f>D41/2</f>
        <v>6500</v>
      </c>
      <c r="I41" s="971"/>
      <c r="J41" s="971">
        <f>D41/2</f>
        <v>6500</v>
      </c>
      <c r="K41" s="956"/>
    </row>
    <row r="42" spans="1:15" s="944" customFormat="1" ht="25.5" customHeight="1" thickBot="1">
      <c r="A42" s="957" t="s">
        <v>476</v>
      </c>
      <c r="B42" s="972" t="s">
        <v>683</v>
      </c>
      <c r="C42" s="932">
        <f aca="true" t="shared" si="9" ref="C42:J42">SUM(C43+C48)</f>
        <v>215000</v>
      </c>
      <c r="D42" s="932">
        <f t="shared" si="9"/>
        <v>215000</v>
      </c>
      <c r="E42" s="932">
        <f t="shared" si="9"/>
        <v>0</v>
      </c>
      <c r="F42" s="932">
        <f t="shared" si="9"/>
        <v>0</v>
      </c>
      <c r="G42" s="932">
        <f t="shared" si="9"/>
        <v>53750</v>
      </c>
      <c r="H42" s="932">
        <f t="shared" si="9"/>
        <v>53750</v>
      </c>
      <c r="I42" s="932">
        <f t="shared" si="9"/>
        <v>53750</v>
      </c>
      <c r="J42" s="932">
        <f t="shared" si="9"/>
        <v>53750</v>
      </c>
      <c r="K42" s="973" t="s">
        <v>684</v>
      </c>
      <c r="O42" s="944">
        <v>260500</v>
      </c>
    </row>
    <row r="43" spans="1:15" s="978" customFormat="1" ht="27.75" customHeight="1">
      <c r="A43" s="974" t="s">
        <v>438</v>
      </c>
      <c r="B43" s="975" t="s">
        <v>685</v>
      </c>
      <c r="C43" s="976">
        <f>SUM(C44:C47)</f>
        <v>165000</v>
      </c>
      <c r="D43" s="976">
        <f aca="true" t="shared" si="10" ref="D43:J43">SUM(D44:D47)</f>
        <v>165000</v>
      </c>
      <c r="E43" s="976">
        <f t="shared" si="10"/>
        <v>0</v>
      </c>
      <c r="F43" s="976">
        <f t="shared" si="10"/>
        <v>0</v>
      </c>
      <c r="G43" s="976">
        <f t="shared" si="10"/>
        <v>41250</v>
      </c>
      <c r="H43" s="976">
        <f t="shared" si="10"/>
        <v>41250</v>
      </c>
      <c r="I43" s="976">
        <f t="shared" si="10"/>
        <v>41250</v>
      </c>
      <c r="J43" s="976">
        <f t="shared" si="10"/>
        <v>41250</v>
      </c>
      <c r="K43" s="977"/>
      <c r="O43" s="978">
        <v>816000</v>
      </c>
    </row>
    <row r="44" spans="1:11" s="944" customFormat="1" ht="52.5" customHeight="1">
      <c r="A44" s="979" t="s">
        <v>449</v>
      </c>
      <c r="B44" s="465" t="s">
        <v>479</v>
      </c>
      <c r="C44" s="880">
        <f>'[3]UOSP_(3.3.4 Management)'!I29</f>
        <v>66000</v>
      </c>
      <c r="D44" s="880">
        <f>C44</f>
        <v>66000</v>
      </c>
      <c r="E44" s="880"/>
      <c r="F44" s="880"/>
      <c r="G44" s="882">
        <f>D44/4</f>
        <v>16500</v>
      </c>
      <c r="H44" s="882">
        <f>D44/4</f>
        <v>16500</v>
      </c>
      <c r="I44" s="882">
        <f>D44/4</f>
        <v>16500</v>
      </c>
      <c r="J44" s="882">
        <f>D44/4</f>
        <v>16500</v>
      </c>
      <c r="K44" s="980"/>
    </row>
    <row r="45" spans="1:11" s="944" customFormat="1" ht="15" customHeight="1">
      <c r="A45" s="981" t="s">
        <v>451</v>
      </c>
      <c r="B45" s="395" t="s">
        <v>482</v>
      </c>
      <c r="C45" s="880">
        <f>'[3]UOSP_(3.3.4 Management)'!I30</f>
        <v>52800</v>
      </c>
      <c r="D45" s="880">
        <f>C45</f>
        <v>52800</v>
      </c>
      <c r="E45" s="880"/>
      <c r="F45" s="880"/>
      <c r="G45" s="882">
        <f>D45/4</f>
        <v>13200</v>
      </c>
      <c r="H45" s="882">
        <f>D45/4</f>
        <v>13200</v>
      </c>
      <c r="I45" s="882">
        <f>D45/4</f>
        <v>13200</v>
      </c>
      <c r="J45" s="882">
        <f>D45/4</f>
        <v>13200</v>
      </c>
      <c r="K45" s="980"/>
    </row>
    <row r="46" spans="1:11" s="944" customFormat="1" ht="15" customHeight="1">
      <c r="A46" s="981" t="s">
        <v>483</v>
      </c>
      <c r="B46" s="370" t="s">
        <v>484</v>
      </c>
      <c r="C46" s="880">
        <f>'[3]UOSP_(3.3.4 Management)'!I31</f>
        <v>26400</v>
      </c>
      <c r="D46" s="880">
        <f>C46</f>
        <v>26400</v>
      </c>
      <c r="E46" s="880"/>
      <c r="F46" s="880"/>
      <c r="G46" s="882">
        <f>D46/4</f>
        <v>6600</v>
      </c>
      <c r="H46" s="882">
        <f>D46/4</f>
        <v>6600</v>
      </c>
      <c r="I46" s="882">
        <f>D46/4</f>
        <v>6600</v>
      </c>
      <c r="J46" s="882">
        <f>D46/4</f>
        <v>6600</v>
      </c>
      <c r="K46" s="980"/>
    </row>
    <row r="47" spans="1:11" s="944" customFormat="1" ht="27.75" customHeight="1">
      <c r="A47" s="979" t="s">
        <v>485</v>
      </c>
      <c r="B47" s="411" t="s">
        <v>486</v>
      </c>
      <c r="C47" s="982">
        <f>'[3]UOSP_(3.3.4 Management)'!I32</f>
        <v>19800</v>
      </c>
      <c r="D47" s="982">
        <f>C47</f>
        <v>19800</v>
      </c>
      <c r="E47" s="982"/>
      <c r="F47" s="982"/>
      <c r="G47" s="882">
        <f>D47/4</f>
        <v>4950</v>
      </c>
      <c r="H47" s="882">
        <f>D47/4</f>
        <v>4950</v>
      </c>
      <c r="I47" s="882">
        <f>D47/4</f>
        <v>4950</v>
      </c>
      <c r="J47" s="882">
        <f>D47/4</f>
        <v>4950</v>
      </c>
      <c r="K47" s="929"/>
    </row>
    <row r="48" spans="1:11" s="930" customFormat="1" ht="16.5" customHeight="1">
      <c r="A48" s="983" t="s">
        <v>524</v>
      </c>
      <c r="B48" s="984" t="s">
        <v>489</v>
      </c>
      <c r="C48" s="985">
        <f aca="true" t="shared" si="11" ref="C48:J48">SUM(C49:C50)</f>
        <v>50000</v>
      </c>
      <c r="D48" s="985">
        <f t="shared" si="11"/>
        <v>50000</v>
      </c>
      <c r="E48" s="985">
        <f t="shared" si="11"/>
        <v>0</v>
      </c>
      <c r="F48" s="985">
        <f t="shared" si="11"/>
        <v>0</v>
      </c>
      <c r="G48" s="985">
        <f t="shared" si="11"/>
        <v>12500</v>
      </c>
      <c r="H48" s="985">
        <f t="shared" si="11"/>
        <v>12500</v>
      </c>
      <c r="I48" s="985">
        <f t="shared" si="11"/>
        <v>12500</v>
      </c>
      <c r="J48" s="985">
        <f t="shared" si="11"/>
        <v>12500</v>
      </c>
      <c r="K48" s="986"/>
    </row>
    <row r="49" spans="1:11" s="930" customFormat="1" ht="27.75" customHeight="1">
      <c r="A49" s="963" t="s">
        <v>449</v>
      </c>
      <c r="B49" s="866" t="s">
        <v>686</v>
      </c>
      <c r="C49" s="889">
        <f>'[3]UOSP_(3.3.4 Management)'!I35</f>
        <v>30000</v>
      </c>
      <c r="D49" s="889">
        <f>C49</f>
        <v>30000</v>
      </c>
      <c r="E49" s="889"/>
      <c r="F49" s="889"/>
      <c r="G49" s="891">
        <f>D49/4</f>
        <v>7500</v>
      </c>
      <c r="H49" s="891">
        <f>D49/4</f>
        <v>7500</v>
      </c>
      <c r="I49" s="891">
        <f>D49/4</f>
        <v>7500</v>
      </c>
      <c r="J49" s="891">
        <f>D49/4</f>
        <v>7500</v>
      </c>
      <c r="K49" s="943"/>
    </row>
    <row r="50" spans="1:11" s="930" customFormat="1" ht="78" customHeight="1">
      <c r="A50" s="963" t="s">
        <v>483</v>
      </c>
      <c r="B50" s="866" t="s">
        <v>687</v>
      </c>
      <c r="C50" s="889">
        <f>'[3]UOSP_(3.3.4 Management)'!I36</f>
        <v>20000</v>
      </c>
      <c r="D50" s="889">
        <f>C50</f>
        <v>20000</v>
      </c>
      <c r="E50" s="889"/>
      <c r="F50" s="889"/>
      <c r="G50" s="891">
        <f>D50/4</f>
        <v>5000</v>
      </c>
      <c r="H50" s="891">
        <f>D50/4</f>
        <v>5000</v>
      </c>
      <c r="I50" s="891">
        <f>D50/4</f>
        <v>5000</v>
      </c>
      <c r="J50" s="891">
        <f>D50/4</f>
        <v>5000</v>
      </c>
      <c r="K50" s="943"/>
    </row>
    <row r="51" spans="1:11" s="930" customFormat="1" ht="39.75" customHeight="1">
      <c r="A51" s="987">
        <v>4</v>
      </c>
      <c r="B51" s="988" t="s">
        <v>688</v>
      </c>
      <c r="C51" s="989">
        <f>C52</f>
        <v>60000</v>
      </c>
      <c r="D51" s="989">
        <f aca="true" t="shared" si="12" ref="D51:J51">D52</f>
        <v>60000</v>
      </c>
      <c r="E51" s="989">
        <f t="shared" si="12"/>
        <v>0</v>
      </c>
      <c r="F51" s="989">
        <f t="shared" si="12"/>
        <v>0</v>
      </c>
      <c r="G51" s="989">
        <f t="shared" si="12"/>
        <v>0</v>
      </c>
      <c r="H51" s="989">
        <f t="shared" si="12"/>
        <v>30000</v>
      </c>
      <c r="I51" s="989">
        <f t="shared" si="12"/>
        <v>15000</v>
      </c>
      <c r="J51" s="989">
        <f t="shared" si="12"/>
        <v>15000</v>
      </c>
      <c r="K51" s="990"/>
    </row>
    <row r="52" spans="1:11" s="930" customFormat="1" ht="81.75" customHeight="1">
      <c r="A52" s="991" t="s">
        <v>689</v>
      </c>
      <c r="B52" s="992" t="s">
        <v>690</v>
      </c>
      <c r="C52" s="993">
        <f aca="true" t="shared" si="13" ref="C52:J52">SUM(C53:C53)</f>
        <v>60000</v>
      </c>
      <c r="D52" s="993">
        <f t="shared" si="13"/>
        <v>60000</v>
      </c>
      <c r="E52" s="993">
        <f t="shared" si="13"/>
        <v>0</v>
      </c>
      <c r="F52" s="993">
        <f t="shared" si="13"/>
        <v>0</v>
      </c>
      <c r="G52" s="993">
        <f t="shared" si="13"/>
        <v>0</v>
      </c>
      <c r="H52" s="993">
        <f t="shared" si="13"/>
        <v>30000</v>
      </c>
      <c r="I52" s="993">
        <f t="shared" si="13"/>
        <v>15000</v>
      </c>
      <c r="J52" s="993">
        <f t="shared" si="13"/>
        <v>15000</v>
      </c>
      <c r="K52" s="994"/>
    </row>
    <row r="53" spans="1:11" s="930" customFormat="1" ht="39" customHeight="1" thickBot="1">
      <c r="A53" s="995" t="s">
        <v>438</v>
      </c>
      <c r="B53" s="866" t="s">
        <v>691</v>
      </c>
      <c r="C53" s="889">
        <f>SUM('[3](Student mobilization)'!H9)</f>
        <v>60000</v>
      </c>
      <c r="D53" s="889">
        <f>'[3](Student mobilization)'!I9</f>
        <v>60000</v>
      </c>
      <c r="E53" s="889"/>
      <c r="F53" s="889">
        <f>'[3](Student mobilization)'!J9</f>
        <v>0</v>
      </c>
      <c r="G53" s="891"/>
      <c r="H53" s="891">
        <f>D53/2</f>
        <v>30000</v>
      </c>
      <c r="I53" s="891">
        <f>D53/4</f>
        <v>15000</v>
      </c>
      <c r="J53" s="891">
        <f>D53/4</f>
        <v>15000</v>
      </c>
      <c r="K53" s="868" t="s">
        <v>692</v>
      </c>
    </row>
    <row r="54" spans="1:12" s="355" customFormat="1" ht="15.75" customHeight="1" thickBot="1">
      <c r="A54" s="996"/>
      <c r="B54" s="698" t="s">
        <v>693</v>
      </c>
      <c r="C54" s="997">
        <f aca="true" t="shared" si="14" ref="C54:J54">SUM(C51+C10+C9)</f>
        <v>2389116</v>
      </c>
      <c r="D54" s="997">
        <f t="shared" si="14"/>
        <v>1574100</v>
      </c>
      <c r="E54" s="997">
        <f t="shared" si="14"/>
        <v>810216</v>
      </c>
      <c r="F54" s="997">
        <f t="shared" si="14"/>
        <v>4800</v>
      </c>
      <c r="G54" s="997">
        <f t="shared" si="14"/>
        <v>627350</v>
      </c>
      <c r="H54" s="997">
        <f t="shared" si="14"/>
        <v>452850</v>
      </c>
      <c r="I54" s="997">
        <f t="shared" si="14"/>
        <v>242050</v>
      </c>
      <c r="J54" s="997">
        <f t="shared" si="14"/>
        <v>251850</v>
      </c>
      <c r="K54" s="998"/>
      <c r="L54" s="999"/>
    </row>
    <row r="55" spans="1:12" s="355" customFormat="1" ht="15.75" customHeight="1">
      <c r="A55" s="1000"/>
      <c r="B55" s="1001"/>
      <c r="C55" s="1002"/>
      <c r="D55" s="1002">
        <f>(D54+E54)</f>
        <v>2384316</v>
      </c>
      <c r="E55" s="1002"/>
      <c r="F55" s="1002"/>
      <c r="G55" s="1002"/>
      <c r="H55" s="1002"/>
      <c r="I55" s="1002"/>
      <c r="J55" s="1002"/>
      <c r="K55" s="1002"/>
      <c r="L55" s="999"/>
    </row>
    <row r="56" spans="1:12" s="355" customFormat="1" ht="15.75" customHeight="1">
      <c r="A56" s="1003"/>
      <c r="B56" s="1004" t="s">
        <v>694</v>
      </c>
      <c r="C56" s="1005"/>
      <c r="D56" s="1005">
        <f>D55/105</f>
        <v>22707.77142857143</v>
      </c>
      <c r="E56" s="1005">
        <f aca="true" t="shared" si="15" ref="E56:K56">E55/105</f>
        <v>0</v>
      </c>
      <c r="F56" s="1005">
        <f t="shared" si="15"/>
        <v>0</v>
      </c>
      <c r="G56" s="1005">
        <f t="shared" si="15"/>
        <v>0</v>
      </c>
      <c r="H56" s="1005">
        <f t="shared" si="15"/>
        <v>0</v>
      </c>
      <c r="I56" s="1005">
        <f t="shared" si="15"/>
        <v>0</v>
      </c>
      <c r="J56" s="1005">
        <f t="shared" si="15"/>
        <v>0</v>
      </c>
      <c r="K56" s="1005">
        <f t="shared" si="15"/>
        <v>0</v>
      </c>
      <c r="L56" s="999"/>
    </row>
    <row r="57" spans="1:11" s="1009" customFormat="1" ht="15.75" customHeight="1">
      <c r="A57" s="1006"/>
      <c r="B57" s="1007"/>
      <c r="C57" s="1008"/>
      <c r="D57" s="1008"/>
      <c r="E57" s="1008"/>
      <c r="F57" s="1008"/>
      <c r="G57" s="1008"/>
      <c r="H57" s="1008"/>
      <c r="I57" s="1008"/>
      <c r="J57" s="1008"/>
      <c r="K57" s="1008"/>
    </row>
    <row r="58" spans="1:11" s="1010" customFormat="1" ht="15.75" customHeight="1">
      <c r="A58" s="1006"/>
      <c r="B58" s="1007"/>
      <c r="C58" s="1008"/>
      <c r="D58" s="1008"/>
      <c r="E58" s="1008"/>
      <c r="F58" s="1008"/>
      <c r="G58" s="1008"/>
      <c r="H58" s="1008"/>
      <c r="I58" s="1008"/>
      <c r="J58" s="1008"/>
      <c r="K58" s="1008"/>
    </row>
    <row r="59" spans="1:11" s="1010" customFormat="1" ht="15.75" customHeight="1">
      <c r="A59" s="1006"/>
      <c r="B59" s="1007"/>
      <c r="C59" s="1008"/>
      <c r="D59" s="1008"/>
      <c r="E59" s="1008"/>
      <c r="F59" s="1008"/>
      <c r="G59" s="1008"/>
      <c r="H59" s="1008"/>
      <c r="I59" s="1008"/>
      <c r="J59" s="1008"/>
      <c r="K59" s="1008"/>
    </row>
    <row r="60" spans="1:11" s="1010" customFormat="1" ht="15.75" customHeight="1">
      <c r="A60" s="1011"/>
      <c r="B60" s="1012"/>
      <c r="C60" s="1008"/>
      <c r="D60" s="1008"/>
      <c r="E60" s="1008"/>
      <c r="F60" s="1008"/>
      <c r="G60" s="1013"/>
      <c r="H60" s="1014"/>
      <c r="I60" s="1014"/>
      <c r="J60" s="1014"/>
      <c r="K60" s="1015"/>
    </row>
    <row r="61" spans="1:11" s="1010" customFormat="1" ht="15.75" customHeight="1">
      <c r="A61" s="1011"/>
      <c r="B61" s="1016" t="s">
        <v>695</v>
      </c>
      <c r="C61" s="1017">
        <f>'[3]Capacity building (3.3.1. )'!H34</f>
        <v>567100</v>
      </c>
      <c r="D61" s="1008"/>
      <c r="E61" s="1008"/>
      <c r="F61" s="1008"/>
      <c r="G61" s="1013"/>
      <c r="H61" s="1014"/>
      <c r="I61" s="1014"/>
      <c r="J61" s="1014"/>
      <c r="K61" s="1015"/>
    </row>
    <row r="62" spans="1:11" s="1010" customFormat="1" ht="15.75" customHeight="1">
      <c r="A62" s="1006"/>
      <c r="B62" s="1016" t="s">
        <v>696</v>
      </c>
      <c r="C62" s="1017">
        <f>'[3]Remuneration (3.3.2)'!H17</f>
        <v>690200</v>
      </c>
      <c r="D62" s="1008"/>
      <c r="E62" s="1008"/>
      <c r="F62" s="1008"/>
      <c r="G62" s="1013"/>
      <c r="H62" s="1014"/>
      <c r="I62" s="1014"/>
      <c r="J62" s="1014"/>
      <c r="K62" s="1015"/>
    </row>
    <row r="63" spans="1:11" s="1010" customFormat="1" ht="15.75" customHeight="1">
      <c r="A63" s="1018"/>
      <c r="B63" s="1019" t="s">
        <v>697</v>
      </c>
      <c r="C63" s="1017">
        <f>'[3]3.3.3 (Supplies)'!I71</f>
        <v>773416</v>
      </c>
      <c r="D63" s="1008"/>
      <c r="E63" s="1008"/>
      <c r="F63" s="1008"/>
      <c r="G63" s="1013"/>
      <c r="H63" s="1014"/>
      <c r="I63" s="1014"/>
      <c r="J63" s="1014"/>
      <c r="K63" s="1015"/>
    </row>
    <row r="64" spans="2:3" ht="15.75">
      <c r="B64" s="1021" t="s">
        <v>434</v>
      </c>
      <c r="C64" s="1022">
        <f>'[3]UOSP_(3.3.4 Management)'!I38</f>
        <v>298400</v>
      </c>
    </row>
    <row r="65" spans="2:7" ht="15.75">
      <c r="B65" s="1024" t="s">
        <v>689</v>
      </c>
      <c r="C65" s="1022">
        <f>'[3](Student mobilization)'!H11</f>
        <v>60000</v>
      </c>
      <c r="D65" s="1025"/>
      <c r="E65" s="1026"/>
      <c r="F65" s="1026"/>
      <c r="G65" s="1027"/>
    </row>
    <row r="66" spans="2:3" ht="15.75">
      <c r="B66" s="1028" t="s">
        <v>698</v>
      </c>
      <c r="C66" s="1026" t="e">
        <f>#REF!</f>
        <v>#REF!</v>
      </c>
    </row>
    <row r="67" spans="2:3" ht="15.75">
      <c r="B67" s="1028" t="s">
        <v>699</v>
      </c>
      <c r="C67" s="1026">
        <f>'[3]Municipality contribution'!C33</f>
        <v>3965000</v>
      </c>
    </row>
    <row r="68" spans="2:3" ht="15.75">
      <c r="B68" s="1028" t="s">
        <v>700</v>
      </c>
      <c r="C68" s="1029"/>
    </row>
    <row r="69" spans="2:3" ht="15.75">
      <c r="B69" s="1028" t="s">
        <v>701</v>
      </c>
      <c r="C69" s="1030"/>
    </row>
    <row r="70" ht="15.75">
      <c r="C70" s="1031">
        <f>C54-C69</f>
        <v>2389116</v>
      </c>
    </row>
    <row r="72" spans="3:10" ht="15.75">
      <c r="C72" s="1032"/>
      <c r="D72" s="1032"/>
      <c r="E72" s="1032"/>
      <c r="F72" s="1032"/>
      <c r="G72" s="1033"/>
      <c r="H72" s="1033"/>
      <c r="I72" s="1033"/>
      <c r="J72" s="1033"/>
    </row>
    <row r="74" spans="1:11" s="522" customFormat="1" ht="29.25" customHeight="1">
      <c r="A74" s="1020"/>
      <c r="B74" s="1034"/>
      <c r="C74" s="1035"/>
      <c r="D74" s="1035"/>
      <c r="E74" s="1034"/>
      <c r="F74" s="1034"/>
      <c r="G74" s="1034"/>
      <c r="H74" s="1034"/>
      <c r="I74" s="1034"/>
      <c r="J74" s="1034"/>
      <c r="K74" s="1034"/>
    </row>
    <row r="75" spans="1:11" s="522" customFormat="1" ht="12.75">
      <c r="A75" s="1020"/>
      <c r="B75" s="344"/>
      <c r="C75" s="1036"/>
      <c r="D75" s="1036"/>
      <c r="E75" s="1036"/>
      <c r="F75" s="1036"/>
      <c r="G75" s="344"/>
      <c r="H75" s="344"/>
      <c r="I75" s="344"/>
      <c r="J75" s="344"/>
      <c r="K75" s="837"/>
    </row>
    <row r="84" spans="1:21" s="542" customFormat="1" ht="68.25" customHeight="1">
      <c r="A84" s="1020"/>
      <c r="B84" s="522"/>
      <c r="C84" s="1023"/>
      <c r="D84" s="1023"/>
      <c r="E84" s="1023"/>
      <c r="F84" s="1023"/>
      <c r="G84" s="522"/>
      <c r="H84" s="522"/>
      <c r="I84" s="522"/>
      <c r="J84" s="522"/>
      <c r="K84" s="532"/>
      <c r="L84" s="522"/>
      <c r="M84" s="522"/>
      <c r="N84" s="522"/>
      <c r="O84" s="522"/>
      <c r="P84" s="522"/>
      <c r="Q84" s="522"/>
      <c r="R84" s="522"/>
      <c r="S84" s="522"/>
      <c r="T84" s="522"/>
      <c r="U84" s="522"/>
    </row>
  </sheetData>
  <sheetProtection/>
  <mergeCells count="7">
    <mergeCell ref="A1:K1"/>
    <mergeCell ref="A2:K2"/>
    <mergeCell ref="A3:K3"/>
    <mergeCell ref="A6:A8"/>
    <mergeCell ref="D6:F6"/>
    <mergeCell ref="G6:J6"/>
    <mergeCell ref="D7:E7"/>
  </mergeCells>
  <printOptions/>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V163"/>
  <sheetViews>
    <sheetView zoomScalePageLayoutView="0" workbookViewId="0" topLeftCell="A1">
      <selection activeCell="A1" sqref="A1:L39"/>
    </sheetView>
  </sheetViews>
  <sheetFormatPr defaultColWidth="9.00390625" defaultRowHeight="15.75"/>
  <cols>
    <col min="1" max="1" width="6.875" style="522" customWidth="1"/>
    <col min="2" max="2" width="32.50390625" style="522" customWidth="1"/>
    <col min="3" max="3" width="6.75390625" style="530" customWidth="1"/>
    <col min="4" max="4" width="8.125" style="531" customWidth="1"/>
    <col min="5" max="5" width="4.875" style="522" customWidth="1"/>
    <col min="6" max="6" width="5.25390625" style="522" customWidth="1"/>
    <col min="7" max="7" width="7.125" style="522" customWidth="1"/>
    <col min="8" max="8" width="7.50390625" style="522" customWidth="1"/>
    <col min="9" max="9" width="12.375" style="522" customWidth="1"/>
    <col min="10" max="10" width="12.625" style="522" customWidth="1"/>
    <col min="11" max="11" width="10.375" style="522" customWidth="1"/>
    <col min="12" max="12" width="12.625" style="532" customWidth="1"/>
    <col min="13" max="13" width="9.125" style="522" customWidth="1"/>
    <col min="14" max="14" width="10.50390625" style="522" customWidth="1"/>
    <col min="15" max="22" width="8.00390625" style="522" customWidth="1"/>
  </cols>
  <sheetData>
    <row r="1" spans="1:22" s="309" customFormat="1" ht="15" customHeight="1">
      <c r="A1" s="1280" t="s">
        <v>425</v>
      </c>
      <c r="B1" s="1280"/>
      <c r="C1" s="1280"/>
      <c r="D1" s="1280"/>
      <c r="E1" s="1280"/>
      <c r="F1" s="1280"/>
      <c r="G1" s="1280"/>
      <c r="H1" s="1280"/>
      <c r="I1" s="1280"/>
      <c r="J1" s="1280"/>
      <c r="K1" s="1280"/>
      <c r="L1" s="1280"/>
      <c r="M1" s="308"/>
      <c r="N1" s="308"/>
      <c r="O1" s="308"/>
      <c r="P1" s="308"/>
      <c r="Q1" s="308"/>
      <c r="R1" s="308"/>
      <c r="S1" s="308"/>
      <c r="T1" s="308"/>
      <c r="U1" s="308"/>
      <c r="V1" s="308"/>
    </row>
    <row r="2" spans="1:14" s="312" customFormat="1" ht="16.5" customHeight="1">
      <c r="A2" s="1255" t="s">
        <v>426</v>
      </c>
      <c r="B2" s="1255"/>
      <c r="C2" s="1255"/>
      <c r="D2" s="1255"/>
      <c r="E2" s="1255"/>
      <c r="F2" s="1255"/>
      <c r="G2" s="1255"/>
      <c r="H2" s="1255"/>
      <c r="I2" s="1255"/>
      <c r="J2" s="1255"/>
      <c r="K2" s="1255"/>
      <c r="L2" s="1255"/>
      <c r="M2" s="310"/>
      <c r="N2" s="311"/>
    </row>
    <row r="3" spans="1:22" s="309" customFormat="1" ht="16.5" customHeight="1" thickBot="1">
      <c r="A3" s="313"/>
      <c r="B3" s="313"/>
      <c r="C3" s="314"/>
      <c r="D3" s="313"/>
      <c r="E3" s="313"/>
      <c r="F3" s="313"/>
      <c r="G3" s="313"/>
      <c r="H3" s="313"/>
      <c r="I3" s="313"/>
      <c r="J3" s="313"/>
      <c r="K3" s="313"/>
      <c r="L3" s="315" t="s">
        <v>427</v>
      </c>
      <c r="M3" s="316"/>
      <c r="N3" s="308"/>
      <c r="O3" s="308"/>
      <c r="P3" s="308"/>
      <c r="Q3" s="308"/>
      <c r="R3" s="308"/>
      <c r="S3" s="308"/>
      <c r="T3" s="308"/>
      <c r="U3" s="308"/>
      <c r="V3" s="308"/>
    </row>
    <row r="4" spans="1:18" s="325" customFormat="1" ht="15.75" customHeight="1">
      <c r="A4" s="317" t="s">
        <v>428</v>
      </c>
      <c r="B4" s="318" t="s">
        <v>429</v>
      </c>
      <c r="C4" s="319" t="s">
        <v>430</v>
      </c>
      <c r="D4" s="320" t="s">
        <v>140</v>
      </c>
      <c r="E4" s="320" t="s">
        <v>160</v>
      </c>
      <c r="F4" s="320" t="s">
        <v>431</v>
      </c>
      <c r="G4" s="320" t="s">
        <v>401</v>
      </c>
      <c r="H4" s="320" t="s">
        <v>432</v>
      </c>
      <c r="I4" s="320" t="s">
        <v>39</v>
      </c>
      <c r="J4" s="320" t="s">
        <v>19</v>
      </c>
      <c r="K4" s="319" t="s">
        <v>90</v>
      </c>
      <c r="L4" s="321" t="s">
        <v>288</v>
      </c>
      <c r="M4" s="322"/>
      <c r="N4" s="323"/>
      <c r="O4" s="1264"/>
      <c r="P4" s="1264"/>
      <c r="Q4" s="1264"/>
      <c r="R4" s="1264"/>
    </row>
    <row r="5" spans="1:18" s="325" customFormat="1" ht="15.75" customHeight="1" thickBot="1">
      <c r="A5" s="326"/>
      <c r="B5" s="327"/>
      <c r="C5" s="328"/>
      <c r="D5" s="327"/>
      <c r="E5" s="327" t="s">
        <v>433</v>
      </c>
      <c r="F5" s="327"/>
      <c r="G5" s="327"/>
      <c r="H5" s="327"/>
      <c r="I5" s="327"/>
      <c r="J5" s="327"/>
      <c r="K5" s="327"/>
      <c r="L5" s="329"/>
      <c r="M5" s="322"/>
      <c r="N5" s="323"/>
      <c r="O5" s="324"/>
      <c r="P5" s="324"/>
      <c r="Q5" s="324"/>
      <c r="R5" s="324"/>
    </row>
    <row r="6" spans="1:18" s="336" customFormat="1" ht="29.25" customHeight="1">
      <c r="A6" s="330" t="s">
        <v>434</v>
      </c>
      <c r="B6" s="1265" t="s">
        <v>435</v>
      </c>
      <c r="C6" s="1266"/>
      <c r="D6" s="1266"/>
      <c r="E6" s="1266"/>
      <c r="F6" s="1266"/>
      <c r="G6" s="1266"/>
      <c r="H6" s="1267"/>
      <c r="I6" s="331">
        <f>SUM(I7+I27)</f>
        <v>298400</v>
      </c>
      <c r="J6" s="331">
        <f>SUM(J7+J27)</f>
        <v>293600</v>
      </c>
      <c r="K6" s="331">
        <f>SUM(K7+K27)</f>
        <v>4800</v>
      </c>
      <c r="L6" s="332"/>
      <c r="M6" s="333"/>
      <c r="N6" s="334"/>
      <c r="O6" s="335"/>
      <c r="P6" s="335"/>
      <c r="Q6" s="335"/>
      <c r="R6" s="335"/>
    </row>
    <row r="7" spans="1:22" s="345" customFormat="1" ht="17.25" customHeight="1" thickBot="1">
      <c r="A7" s="337" t="s">
        <v>436</v>
      </c>
      <c r="B7" s="338" t="s">
        <v>437</v>
      </c>
      <c r="C7" s="339"/>
      <c r="D7" s="340"/>
      <c r="E7" s="341"/>
      <c r="F7" s="341"/>
      <c r="G7" s="341"/>
      <c r="H7" s="341"/>
      <c r="I7" s="342">
        <f>SUM(I8+I10+I13+I16+I18+I21+I23)</f>
        <v>83400</v>
      </c>
      <c r="J7" s="342">
        <f>SUM(J8+J10+J13+J16+J18+J21+J23)</f>
        <v>78600</v>
      </c>
      <c r="K7" s="342">
        <f>SUM(K8+K10+K13+K16+K18+K21+K23)</f>
        <v>4800</v>
      </c>
      <c r="L7" s="343"/>
      <c r="M7" s="344"/>
      <c r="N7" s="344"/>
      <c r="O7" s="344"/>
      <c r="P7" s="344"/>
      <c r="Q7" s="344"/>
      <c r="R7" s="344"/>
      <c r="S7" s="344"/>
      <c r="T7" s="344"/>
      <c r="U7" s="344"/>
      <c r="V7" s="344"/>
    </row>
    <row r="8" spans="1:12" s="355" customFormat="1" ht="17.25" customHeight="1" thickBot="1">
      <c r="A8" s="346" t="s">
        <v>438</v>
      </c>
      <c r="B8" s="347" t="s">
        <v>439</v>
      </c>
      <c r="C8" s="348"/>
      <c r="D8" s="349"/>
      <c r="E8" s="350"/>
      <c r="F8" s="351"/>
      <c r="G8" s="351"/>
      <c r="H8" s="351"/>
      <c r="I8" s="352">
        <f>SUM(I9:I9)</f>
        <v>3000</v>
      </c>
      <c r="J8" s="352">
        <f>I8</f>
        <v>3000</v>
      </c>
      <c r="K8" s="353"/>
      <c r="L8" s="354" t="s">
        <v>288</v>
      </c>
    </row>
    <row r="9" spans="1:22" s="345" customFormat="1" ht="34.5" customHeight="1" thickBot="1">
      <c r="A9" s="356">
        <v>1</v>
      </c>
      <c r="B9" s="357" t="s">
        <v>440</v>
      </c>
      <c r="C9" s="358" t="s">
        <v>441</v>
      </c>
      <c r="D9" s="359">
        <v>100</v>
      </c>
      <c r="E9" s="359">
        <v>15</v>
      </c>
      <c r="F9" s="359"/>
      <c r="G9" s="359"/>
      <c r="H9" s="359">
        <v>2</v>
      </c>
      <c r="I9" s="360">
        <f>PRODUCT(D9:H9)</f>
        <v>3000</v>
      </c>
      <c r="J9" s="361">
        <f>PRODUCT(D9:H9)</f>
        <v>3000</v>
      </c>
      <c r="K9" s="361"/>
      <c r="L9" s="362" t="s">
        <v>442</v>
      </c>
      <c r="M9" s="344"/>
      <c r="N9" s="344"/>
      <c r="O9" s="344"/>
      <c r="P9" s="344"/>
      <c r="Q9" s="344"/>
      <c r="R9" s="344"/>
      <c r="S9" s="344"/>
      <c r="T9" s="344"/>
      <c r="U9" s="344"/>
      <c r="V9" s="344"/>
    </row>
    <row r="10" spans="1:13" s="368" customFormat="1" ht="18.75" customHeight="1" thickBot="1">
      <c r="A10" s="346" t="s">
        <v>33</v>
      </c>
      <c r="B10" s="1268" t="s">
        <v>443</v>
      </c>
      <c r="C10" s="1269"/>
      <c r="D10" s="1269"/>
      <c r="E10" s="1269"/>
      <c r="F10" s="1269"/>
      <c r="G10" s="1269"/>
      <c r="H10" s="1270"/>
      <c r="I10" s="363">
        <f>SUM(I11:I12)</f>
        <v>22800</v>
      </c>
      <c r="J10" s="364">
        <f>SUM(J11:J12)</f>
        <v>18000</v>
      </c>
      <c r="K10" s="365">
        <f>K12</f>
        <v>4800</v>
      </c>
      <c r="L10" s="366"/>
      <c r="M10" s="367"/>
    </row>
    <row r="11" spans="1:13" s="376" customFormat="1" ht="24" customHeight="1">
      <c r="A11" s="369"/>
      <c r="B11" s="370" t="s">
        <v>440</v>
      </c>
      <c r="C11" s="371" t="s">
        <v>444</v>
      </c>
      <c r="D11" s="372">
        <v>75</v>
      </c>
      <c r="E11" s="372">
        <v>20</v>
      </c>
      <c r="F11" s="372">
        <v>12</v>
      </c>
      <c r="G11" s="372"/>
      <c r="H11" s="372"/>
      <c r="I11" s="373">
        <f>PRODUCT(D11:H11)</f>
        <v>18000</v>
      </c>
      <c r="J11" s="373">
        <f>PRODUCT(D11:H11)</f>
        <v>18000</v>
      </c>
      <c r="K11" s="373"/>
      <c r="L11" s="374" t="s">
        <v>445</v>
      </c>
      <c r="M11" s="375"/>
    </row>
    <row r="12" spans="1:13" s="383" customFormat="1" ht="23.25" customHeight="1">
      <c r="A12" s="377"/>
      <c r="B12" s="378" t="s">
        <v>446</v>
      </c>
      <c r="C12" s="371" t="s">
        <v>444</v>
      </c>
      <c r="D12" s="379">
        <v>400</v>
      </c>
      <c r="E12" s="379">
        <v>1</v>
      </c>
      <c r="F12" s="379">
        <v>12</v>
      </c>
      <c r="G12" s="379"/>
      <c r="H12" s="379"/>
      <c r="I12" s="380">
        <f>PRODUCT(D12:H12)</f>
        <v>4800</v>
      </c>
      <c r="J12" s="380"/>
      <c r="K12" s="381">
        <f>I12</f>
        <v>4800</v>
      </c>
      <c r="L12" s="374" t="s">
        <v>447</v>
      </c>
      <c r="M12" s="382"/>
    </row>
    <row r="13" spans="1:12" s="355" customFormat="1" ht="16.5" customHeight="1">
      <c r="A13" s="384" t="s">
        <v>34</v>
      </c>
      <c r="B13" s="1271" t="s">
        <v>448</v>
      </c>
      <c r="C13" s="1272"/>
      <c r="D13" s="1272"/>
      <c r="E13" s="1272"/>
      <c r="F13" s="1272"/>
      <c r="G13" s="1272"/>
      <c r="H13" s="1273"/>
      <c r="I13" s="385">
        <f>SUM(I14:I15)</f>
        <v>20000</v>
      </c>
      <c r="J13" s="385">
        <f>SUM(J14:J15)</f>
        <v>20000</v>
      </c>
      <c r="K13" s="386"/>
      <c r="L13" s="387"/>
    </row>
    <row r="14" spans="1:22" s="309" customFormat="1" ht="15" customHeight="1">
      <c r="A14" s="388" t="s">
        <v>449</v>
      </c>
      <c r="B14" s="357" t="s">
        <v>440</v>
      </c>
      <c r="C14" s="389" t="s">
        <v>450</v>
      </c>
      <c r="D14" s="390">
        <v>100</v>
      </c>
      <c r="E14" s="390">
        <v>16</v>
      </c>
      <c r="F14" s="390">
        <v>1</v>
      </c>
      <c r="G14" s="390">
        <v>10</v>
      </c>
      <c r="H14" s="390">
        <v>1</v>
      </c>
      <c r="I14" s="373">
        <f>PRODUCT(D14:H14)</f>
        <v>16000</v>
      </c>
      <c r="J14" s="391">
        <f>PRODUCT(D14:H14)</f>
        <v>16000</v>
      </c>
      <c r="K14" s="392"/>
      <c r="L14" s="393"/>
      <c r="M14" s="308"/>
      <c r="N14" s="308"/>
      <c r="O14" s="308"/>
      <c r="P14" s="308"/>
      <c r="Q14" s="308"/>
      <c r="R14" s="308"/>
      <c r="S14" s="308"/>
      <c r="T14" s="308"/>
      <c r="U14" s="308"/>
      <c r="V14" s="308"/>
    </row>
    <row r="15" spans="1:22" s="345" customFormat="1" ht="27" customHeight="1">
      <c r="A15" s="394" t="s">
        <v>451</v>
      </c>
      <c r="B15" s="395" t="s">
        <v>452</v>
      </c>
      <c r="C15" s="371" t="s">
        <v>444</v>
      </c>
      <c r="D15" s="396">
        <v>400</v>
      </c>
      <c r="E15" s="396">
        <v>1</v>
      </c>
      <c r="F15" s="396"/>
      <c r="G15" s="396">
        <v>10</v>
      </c>
      <c r="H15" s="395"/>
      <c r="I15" s="397">
        <f>D15*E15*G15</f>
        <v>4000</v>
      </c>
      <c r="J15" s="398">
        <f>I15</f>
        <v>4000</v>
      </c>
      <c r="K15" s="399"/>
      <c r="L15" s="400"/>
      <c r="M15" s="344"/>
      <c r="N15" s="344"/>
      <c r="O15" s="344"/>
      <c r="P15" s="344"/>
      <c r="Q15" s="344"/>
      <c r="R15" s="344"/>
      <c r="S15" s="344"/>
      <c r="T15" s="344"/>
      <c r="U15" s="344"/>
      <c r="V15" s="344"/>
    </row>
    <row r="16" spans="1:22" s="409" customFormat="1" ht="16.5" customHeight="1" thickBot="1">
      <c r="A16" s="401" t="s">
        <v>453</v>
      </c>
      <c r="B16" s="402" t="s">
        <v>454</v>
      </c>
      <c r="C16" s="403"/>
      <c r="D16" s="404"/>
      <c r="E16" s="404"/>
      <c r="F16" s="404"/>
      <c r="G16" s="404"/>
      <c r="H16" s="404"/>
      <c r="I16" s="405">
        <f>I17</f>
        <v>3000</v>
      </c>
      <c r="J16" s="405">
        <f>I16</f>
        <v>3000</v>
      </c>
      <c r="K16" s="406"/>
      <c r="L16" s="407"/>
      <c r="M16" s="408"/>
      <c r="N16" s="408"/>
      <c r="O16" s="408"/>
      <c r="P16" s="408"/>
      <c r="Q16" s="408"/>
      <c r="R16" s="408"/>
      <c r="S16" s="408"/>
      <c r="T16" s="408"/>
      <c r="U16" s="408"/>
      <c r="V16" s="408"/>
    </row>
    <row r="17" spans="1:22" s="345" customFormat="1" ht="33" customHeight="1" thickBot="1">
      <c r="A17" s="410" t="s">
        <v>455</v>
      </c>
      <c r="B17" s="411" t="s">
        <v>456</v>
      </c>
      <c r="C17" s="412" t="s">
        <v>457</v>
      </c>
      <c r="D17" s="413">
        <v>3000</v>
      </c>
      <c r="E17" s="411"/>
      <c r="F17" s="411"/>
      <c r="G17" s="411"/>
      <c r="H17" s="411"/>
      <c r="I17" s="381">
        <f>PRODUCT(D17:H17)</f>
        <v>3000</v>
      </c>
      <c r="J17" s="414">
        <f>PRODUCT(D17:H17)</f>
        <v>3000</v>
      </c>
      <c r="K17" s="415"/>
      <c r="L17" s="416" t="s">
        <v>458</v>
      </c>
      <c r="M17" s="344"/>
      <c r="N17" s="344"/>
      <c r="O17" s="344"/>
      <c r="P17" s="344"/>
      <c r="Q17" s="344"/>
      <c r="R17" s="344"/>
      <c r="S17" s="344"/>
      <c r="T17" s="344"/>
      <c r="U17" s="344"/>
      <c r="V17" s="344"/>
    </row>
    <row r="18" spans="1:12" s="424" customFormat="1" ht="22.5" customHeight="1" thickBot="1">
      <c r="A18" s="417" t="s">
        <v>36</v>
      </c>
      <c r="B18" s="418" t="s">
        <v>459</v>
      </c>
      <c r="C18" s="419"/>
      <c r="D18" s="420" t="s">
        <v>140</v>
      </c>
      <c r="E18" s="420" t="s">
        <v>460</v>
      </c>
      <c r="F18" s="420" t="s">
        <v>461</v>
      </c>
      <c r="G18" s="420" t="s">
        <v>401</v>
      </c>
      <c r="H18" s="420" t="s">
        <v>432</v>
      </c>
      <c r="I18" s="421">
        <f>SUM(I19:I20)</f>
        <v>9600</v>
      </c>
      <c r="J18" s="421">
        <f>I18</f>
        <v>9600</v>
      </c>
      <c r="K18" s="422"/>
      <c r="L18" s="423" t="s">
        <v>288</v>
      </c>
    </row>
    <row r="19" spans="1:22" s="345" customFormat="1" ht="32.25" customHeight="1">
      <c r="A19" s="425">
        <v>1</v>
      </c>
      <c r="B19" s="370" t="s">
        <v>462</v>
      </c>
      <c r="C19" s="371" t="s">
        <v>463</v>
      </c>
      <c r="D19" s="372">
        <v>20</v>
      </c>
      <c r="E19" s="372">
        <v>20</v>
      </c>
      <c r="F19" s="372">
        <v>12</v>
      </c>
      <c r="G19" s="370"/>
      <c r="H19" s="370"/>
      <c r="I19" s="373">
        <f>D19*E19*F19</f>
        <v>4800</v>
      </c>
      <c r="J19" s="426">
        <f>PRODUCT(D19:H19)</f>
        <v>4800</v>
      </c>
      <c r="K19" s="427"/>
      <c r="L19" s="428" t="s">
        <v>464</v>
      </c>
      <c r="M19" s="344"/>
      <c r="N19" s="344"/>
      <c r="O19" s="344"/>
      <c r="P19" s="344"/>
      <c r="Q19" s="344"/>
      <c r="R19" s="344"/>
      <c r="S19" s="344"/>
      <c r="T19" s="344"/>
      <c r="U19" s="344"/>
      <c r="V19" s="344"/>
    </row>
    <row r="20" spans="1:22" s="345" customFormat="1" ht="16.5" customHeight="1" thickBot="1">
      <c r="A20" s="429">
        <v>2</v>
      </c>
      <c r="B20" s="395" t="s">
        <v>465</v>
      </c>
      <c r="C20" s="430" t="s">
        <v>466</v>
      </c>
      <c r="D20" s="396">
        <v>20</v>
      </c>
      <c r="E20" s="396">
        <v>20</v>
      </c>
      <c r="F20" s="396">
        <v>12</v>
      </c>
      <c r="G20" s="395"/>
      <c r="H20" s="395"/>
      <c r="I20" s="397">
        <f>PRODUCT(D20:H20)</f>
        <v>4800</v>
      </c>
      <c r="J20" s="398">
        <f>PRODUCT(D20:H20)</f>
        <v>4800</v>
      </c>
      <c r="K20" s="399"/>
      <c r="L20" s="431"/>
      <c r="M20" s="344"/>
      <c r="N20" s="344"/>
      <c r="O20" s="344"/>
      <c r="P20" s="344"/>
      <c r="Q20" s="344"/>
      <c r="R20" s="344"/>
      <c r="S20" s="344"/>
      <c r="T20" s="344"/>
      <c r="U20" s="344"/>
      <c r="V20" s="344"/>
    </row>
    <row r="21" spans="1:12" s="355" customFormat="1" ht="17.25" customHeight="1" thickBot="1">
      <c r="A21" s="346" t="s">
        <v>467</v>
      </c>
      <c r="B21" s="347" t="s">
        <v>468</v>
      </c>
      <c r="C21" s="348"/>
      <c r="D21" s="349"/>
      <c r="E21" s="350"/>
      <c r="F21" s="351"/>
      <c r="G21" s="351"/>
      <c r="H21" s="351"/>
      <c r="I21" s="352">
        <f>SUM(I22:I22)</f>
        <v>12000</v>
      </c>
      <c r="J21" s="352">
        <f>I21</f>
        <v>12000</v>
      </c>
      <c r="K21" s="353"/>
      <c r="L21" s="354" t="s">
        <v>288</v>
      </c>
    </row>
    <row r="22" spans="1:22" s="345" customFormat="1" ht="43.5" customHeight="1" thickBot="1">
      <c r="A22" s="356">
        <v>1</v>
      </c>
      <c r="B22" s="432" t="s">
        <v>469</v>
      </c>
      <c r="C22" s="433" t="s">
        <v>450</v>
      </c>
      <c r="D22" s="434">
        <v>600</v>
      </c>
      <c r="E22" s="359">
        <v>10</v>
      </c>
      <c r="F22" s="359"/>
      <c r="G22" s="359"/>
      <c r="H22" s="359">
        <v>2</v>
      </c>
      <c r="I22" s="360">
        <f>PRODUCT(D22:H22)</f>
        <v>12000</v>
      </c>
      <c r="J22" s="361">
        <f>PRODUCT(D22:H22)</f>
        <v>12000</v>
      </c>
      <c r="K22" s="361"/>
      <c r="L22" s="362" t="s">
        <v>442</v>
      </c>
      <c r="M22" s="344"/>
      <c r="N22" s="344"/>
      <c r="O22" s="344"/>
      <c r="P22" s="344"/>
      <c r="Q22" s="344"/>
      <c r="R22" s="344"/>
      <c r="S22" s="344"/>
      <c r="T22" s="344"/>
      <c r="U22" s="344"/>
      <c r="V22" s="344"/>
    </row>
    <row r="23" spans="1:12" s="355" customFormat="1" ht="33.75" customHeight="1" thickBot="1">
      <c r="A23" s="346" t="s">
        <v>470</v>
      </c>
      <c r="B23" s="1268" t="s">
        <v>471</v>
      </c>
      <c r="C23" s="1269"/>
      <c r="D23" s="1270"/>
      <c r="E23" s="347"/>
      <c r="F23" s="347"/>
      <c r="G23" s="347"/>
      <c r="H23" s="347"/>
      <c r="I23" s="435">
        <f>SUM(I24:I26)</f>
        <v>13000</v>
      </c>
      <c r="J23" s="353">
        <f>I23</f>
        <v>13000</v>
      </c>
      <c r="K23" s="352"/>
      <c r="L23" s="436" t="s">
        <v>472</v>
      </c>
    </row>
    <row r="24" spans="1:22" s="309" customFormat="1" ht="15.75" customHeight="1">
      <c r="A24" s="437">
        <v>1</v>
      </c>
      <c r="B24" s="438" t="s">
        <v>440</v>
      </c>
      <c r="C24" s="358"/>
      <c r="D24" s="438">
        <v>100</v>
      </c>
      <c r="E24" s="439">
        <v>10</v>
      </c>
      <c r="F24" s="439">
        <v>1</v>
      </c>
      <c r="G24" s="439"/>
      <c r="H24" s="439">
        <v>2</v>
      </c>
      <c r="I24" s="360">
        <f>PRODUCT(D24:H24)</f>
        <v>2000</v>
      </c>
      <c r="J24" s="440">
        <f>PRODUCT(D24:H24)</f>
        <v>2000</v>
      </c>
      <c r="K24" s="441"/>
      <c r="L24" s="442"/>
      <c r="M24" s="308"/>
      <c r="N24" s="308"/>
      <c r="O24" s="308"/>
      <c r="P24" s="308"/>
      <c r="Q24" s="308"/>
      <c r="R24" s="308"/>
      <c r="S24" s="308"/>
      <c r="T24" s="308"/>
      <c r="U24" s="308"/>
      <c r="V24" s="308"/>
    </row>
    <row r="25" spans="1:22" s="309" customFormat="1" ht="15.75" customHeight="1">
      <c r="A25" s="443">
        <v>2</v>
      </c>
      <c r="B25" s="357" t="s">
        <v>473</v>
      </c>
      <c r="C25" s="389" t="s">
        <v>474</v>
      </c>
      <c r="D25" s="357">
        <v>50</v>
      </c>
      <c r="E25" s="390">
        <v>10</v>
      </c>
      <c r="F25" s="390"/>
      <c r="G25" s="390"/>
      <c r="H25" s="390">
        <v>2</v>
      </c>
      <c r="I25" s="360">
        <f>PRODUCT(D25:H25)</f>
        <v>1000</v>
      </c>
      <c r="J25" s="391">
        <f>PRODUCT(D25:H25)</f>
        <v>1000</v>
      </c>
      <c r="K25" s="444"/>
      <c r="L25" s="393"/>
      <c r="M25" s="308"/>
      <c r="N25" s="308"/>
      <c r="O25" s="308"/>
      <c r="P25" s="308"/>
      <c r="Q25" s="308"/>
      <c r="R25" s="308"/>
      <c r="S25" s="308"/>
      <c r="T25" s="308"/>
      <c r="U25" s="308"/>
      <c r="V25" s="308"/>
    </row>
    <row r="26" spans="1:22" s="345" customFormat="1" ht="29.25" customHeight="1" thickBot="1">
      <c r="A26" s="445">
        <v>3</v>
      </c>
      <c r="B26" s="395" t="s">
        <v>475</v>
      </c>
      <c r="C26" s="430"/>
      <c r="D26" s="395">
        <v>500</v>
      </c>
      <c r="E26" s="396">
        <v>10</v>
      </c>
      <c r="F26" s="396"/>
      <c r="G26" s="396"/>
      <c r="H26" s="396">
        <v>2</v>
      </c>
      <c r="I26" s="360">
        <f>PRODUCT(D26:H26)</f>
        <v>10000</v>
      </c>
      <c r="J26" s="398">
        <f>I26</f>
        <v>10000</v>
      </c>
      <c r="K26" s="446"/>
      <c r="L26" s="447"/>
      <c r="M26" s="344"/>
      <c r="N26" s="344"/>
      <c r="O26" s="344"/>
      <c r="P26" s="344"/>
      <c r="Q26" s="344"/>
      <c r="R26" s="344"/>
      <c r="S26" s="344"/>
      <c r="T26" s="344"/>
      <c r="U26" s="344"/>
      <c r="V26" s="344"/>
    </row>
    <row r="27" spans="1:12" s="355" customFormat="1" ht="15.75" customHeight="1" thickBot="1">
      <c r="A27" s="448" t="s">
        <v>476</v>
      </c>
      <c r="B27" s="449" t="s">
        <v>477</v>
      </c>
      <c r="C27" s="450"/>
      <c r="D27" s="451"/>
      <c r="E27" s="452"/>
      <c r="F27" s="452"/>
      <c r="G27" s="452"/>
      <c r="H27" s="452"/>
      <c r="I27" s="453">
        <f>SUM(I28+I33)</f>
        <v>215000</v>
      </c>
      <c r="J27" s="454">
        <f>I27</f>
        <v>215000</v>
      </c>
      <c r="K27" s="455"/>
      <c r="L27" s="456"/>
    </row>
    <row r="28" spans="1:12" s="355" customFormat="1" ht="36" customHeight="1">
      <c r="A28" s="457" t="s">
        <v>438</v>
      </c>
      <c r="B28" s="458" t="s">
        <v>478</v>
      </c>
      <c r="C28" s="459"/>
      <c r="D28" s="460"/>
      <c r="E28" s="461"/>
      <c r="F28" s="461"/>
      <c r="G28" s="461"/>
      <c r="H28" s="461"/>
      <c r="I28" s="462">
        <f>SUM(I29:I32)</f>
        <v>165000</v>
      </c>
      <c r="J28" s="462">
        <f>SUM(J29:J32)</f>
        <v>165000</v>
      </c>
      <c r="K28" s="462">
        <f>SUM(K29:K31)</f>
        <v>0</v>
      </c>
      <c r="L28" s="463"/>
    </row>
    <row r="29" spans="1:22" s="309" customFormat="1" ht="51.75" customHeight="1">
      <c r="A29" s="464" t="s">
        <v>449</v>
      </c>
      <c r="B29" s="465" t="s">
        <v>479</v>
      </c>
      <c r="C29" s="430" t="s">
        <v>480</v>
      </c>
      <c r="D29" s="466">
        <v>500</v>
      </c>
      <c r="E29" s="467"/>
      <c r="F29" s="467">
        <v>12</v>
      </c>
      <c r="G29" s="467">
        <v>11</v>
      </c>
      <c r="H29" s="467"/>
      <c r="I29" s="468">
        <f>PRODUCT(D29:H29)</f>
        <v>66000</v>
      </c>
      <c r="J29" s="469">
        <f>PRODUCT(D29:H29)</f>
        <v>66000</v>
      </c>
      <c r="K29" s="470"/>
      <c r="L29" s="471" t="s">
        <v>481</v>
      </c>
      <c r="M29" s="308"/>
      <c r="N29" s="308"/>
      <c r="O29" s="308"/>
      <c r="P29" s="308"/>
      <c r="Q29" s="308"/>
      <c r="R29" s="308"/>
      <c r="S29" s="308"/>
      <c r="T29" s="308"/>
      <c r="U29" s="308"/>
      <c r="V29" s="308"/>
    </row>
    <row r="30" spans="1:22" s="309" customFormat="1" ht="16.5" customHeight="1">
      <c r="A30" s="390" t="s">
        <v>451</v>
      </c>
      <c r="B30" s="395" t="s">
        <v>482</v>
      </c>
      <c r="C30" s="430" t="s">
        <v>444</v>
      </c>
      <c r="D30" s="472">
        <v>400</v>
      </c>
      <c r="E30" s="390"/>
      <c r="F30" s="390">
        <v>12</v>
      </c>
      <c r="G30" s="390">
        <v>11</v>
      </c>
      <c r="H30" s="390"/>
      <c r="I30" s="473">
        <f>PRODUCT(D30:H30)</f>
        <v>52800</v>
      </c>
      <c r="J30" s="391">
        <f>I30</f>
        <v>52800</v>
      </c>
      <c r="K30" s="474"/>
      <c r="L30" s="475"/>
      <c r="M30" s="308"/>
      <c r="N30" s="308"/>
      <c r="O30" s="308"/>
      <c r="P30" s="308"/>
      <c r="Q30" s="308"/>
      <c r="R30" s="308"/>
      <c r="S30" s="308"/>
      <c r="T30" s="308"/>
      <c r="U30" s="308"/>
      <c r="V30" s="308"/>
    </row>
    <row r="31" spans="1:12" s="316" customFormat="1" ht="17.25" customHeight="1">
      <c r="A31" s="390" t="s">
        <v>483</v>
      </c>
      <c r="B31" s="370" t="s">
        <v>484</v>
      </c>
      <c r="C31" s="371"/>
      <c r="D31" s="438">
        <v>200</v>
      </c>
      <c r="E31" s="439"/>
      <c r="F31" s="439">
        <v>12</v>
      </c>
      <c r="G31" s="439">
        <v>11</v>
      </c>
      <c r="H31" s="439"/>
      <c r="I31" s="360">
        <f>PRODUCT(D31:H31)</f>
        <v>26400</v>
      </c>
      <c r="J31" s="440">
        <f>PRODUCT(D31:H31)</f>
        <v>26400</v>
      </c>
      <c r="K31" s="476"/>
      <c r="L31" s="477"/>
    </row>
    <row r="32" spans="1:12" s="316" customFormat="1" ht="29.25" customHeight="1">
      <c r="A32" s="478" t="s">
        <v>485</v>
      </c>
      <c r="B32" s="411" t="s">
        <v>486</v>
      </c>
      <c r="C32" s="430" t="s">
        <v>444</v>
      </c>
      <c r="D32" s="472">
        <v>150</v>
      </c>
      <c r="E32" s="390"/>
      <c r="F32" s="390">
        <v>12</v>
      </c>
      <c r="G32" s="390">
        <v>11</v>
      </c>
      <c r="H32" s="390"/>
      <c r="I32" s="360">
        <f>PRODUCT(D32:H32)</f>
        <v>19800</v>
      </c>
      <c r="J32" s="391">
        <f>PRODUCT(D32:H32)</f>
        <v>19800</v>
      </c>
      <c r="K32" s="479"/>
      <c r="L32" s="480"/>
    </row>
    <row r="33" spans="1:12" s="355" customFormat="1" ht="27" customHeight="1">
      <c r="A33" s="481" t="s">
        <v>487</v>
      </c>
      <c r="B33" s="1274" t="s">
        <v>488</v>
      </c>
      <c r="C33" s="1275"/>
      <c r="D33" s="1275"/>
      <c r="E33" s="1276"/>
      <c r="F33" s="482"/>
      <c r="G33" s="482"/>
      <c r="H33" s="482"/>
      <c r="I33" s="483">
        <f>I34</f>
        <v>50000</v>
      </c>
      <c r="J33" s="483">
        <f>J34</f>
        <v>50000</v>
      </c>
      <c r="K33" s="483">
        <f>K34</f>
        <v>0</v>
      </c>
      <c r="L33" s="484"/>
    </row>
    <row r="34" spans="1:22" s="309" customFormat="1" ht="15.75" customHeight="1">
      <c r="A34" s="485"/>
      <c r="B34" s="486" t="s">
        <v>489</v>
      </c>
      <c r="C34" s="487"/>
      <c r="D34" s="488"/>
      <c r="E34" s="488"/>
      <c r="F34" s="488"/>
      <c r="G34" s="488"/>
      <c r="H34" s="488"/>
      <c r="I34" s="489">
        <f>SUM(I35:I36)</f>
        <v>50000</v>
      </c>
      <c r="J34" s="489">
        <f>SUM(J35:J36)</f>
        <v>50000</v>
      </c>
      <c r="K34" s="489">
        <f>SUM(K35:K36)</f>
        <v>0</v>
      </c>
      <c r="L34" s="490"/>
      <c r="M34" s="308"/>
      <c r="N34" s="308"/>
      <c r="O34" s="308"/>
      <c r="P34" s="308"/>
      <c r="Q34" s="308"/>
      <c r="R34" s="308"/>
      <c r="S34" s="308"/>
      <c r="T34" s="308"/>
      <c r="U34" s="308"/>
      <c r="V34" s="308"/>
    </row>
    <row r="35" spans="1:22" s="309" customFormat="1" ht="43.5" customHeight="1">
      <c r="A35" s="491" t="s">
        <v>449</v>
      </c>
      <c r="B35" s="395" t="s">
        <v>490</v>
      </c>
      <c r="C35" s="430" t="s">
        <v>444</v>
      </c>
      <c r="D35" s="492">
        <v>3000</v>
      </c>
      <c r="E35" s="390">
        <v>1</v>
      </c>
      <c r="F35" s="390"/>
      <c r="G35" s="390">
        <v>10</v>
      </c>
      <c r="H35" s="390"/>
      <c r="I35" s="493">
        <f>PRODUCT(D35:H35)</f>
        <v>30000</v>
      </c>
      <c r="J35" s="391">
        <f>I35</f>
        <v>30000</v>
      </c>
      <c r="K35" s="391"/>
      <c r="L35" s="400" t="s">
        <v>491</v>
      </c>
      <c r="M35" s="308">
        <f>500*20</f>
        <v>10000</v>
      </c>
      <c r="N35" s="308"/>
      <c r="O35" s="308"/>
      <c r="P35" s="308"/>
      <c r="Q35" s="308"/>
      <c r="R35" s="308"/>
      <c r="S35" s="308"/>
      <c r="T35" s="308"/>
      <c r="U35" s="308"/>
      <c r="V35" s="308"/>
    </row>
    <row r="36" spans="1:22" s="309" customFormat="1" ht="42" customHeight="1" thickBot="1">
      <c r="A36" s="388" t="s">
        <v>451</v>
      </c>
      <c r="B36" s="494" t="s">
        <v>492</v>
      </c>
      <c r="C36" s="495" t="s">
        <v>444</v>
      </c>
      <c r="D36" s="496">
        <v>20000</v>
      </c>
      <c r="E36" s="497"/>
      <c r="F36" s="497"/>
      <c r="G36" s="497"/>
      <c r="H36" s="497"/>
      <c r="I36" s="493">
        <f>PRODUCT(D36:H36)</f>
        <v>20000</v>
      </c>
      <c r="J36" s="391">
        <f>I36</f>
        <v>20000</v>
      </c>
      <c r="K36" s="444"/>
      <c r="L36" s="431" t="s">
        <v>493</v>
      </c>
      <c r="M36" s="308"/>
      <c r="N36" s="308"/>
      <c r="O36" s="308"/>
      <c r="P36" s="308"/>
      <c r="Q36" s="308"/>
      <c r="R36" s="308"/>
      <c r="S36" s="308"/>
      <c r="T36" s="308"/>
      <c r="U36" s="308"/>
      <c r="V36" s="308"/>
    </row>
    <row r="37" spans="1:14" s="506" customFormat="1" ht="15.75" customHeight="1" thickBot="1">
      <c r="A37" s="498"/>
      <c r="B37" s="499" t="s">
        <v>494</v>
      </c>
      <c r="C37" s="500"/>
      <c r="D37" s="501"/>
      <c r="E37" s="501"/>
      <c r="F37" s="501"/>
      <c r="G37" s="501"/>
      <c r="H37" s="502"/>
      <c r="I37" s="503"/>
      <c r="J37" s="503"/>
      <c r="K37" s="503"/>
      <c r="L37" s="504"/>
      <c r="M37" s="505"/>
      <c r="N37" s="505"/>
    </row>
    <row r="38" spans="1:14" s="355" customFormat="1" ht="15.75" customHeight="1" thickBot="1">
      <c r="A38" s="1277" t="s">
        <v>495</v>
      </c>
      <c r="B38" s="1278"/>
      <c r="C38" s="1278"/>
      <c r="D38" s="1278"/>
      <c r="E38" s="1278"/>
      <c r="F38" s="1278"/>
      <c r="G38" s="1278"/>
      <c r="H38" s="1278"/>
      <c r="I38" s="507">
        <f>SUM(I27+I7)</f>
        <v>298400</v>
      </c>
      <c r="J38" s="507">
        <f>SUM(J27+J7)</f>
        <v>293600</v>
      </c>
      <c r="K38" s="507">
        <f>SUM(K27+K7)</f>
        <v>4800</v>
      </c>
      <c r="L38" s="508"/>
      <c r="M38" s="509"/>
      <c r="N38" s="510"/>
    </row>
    <row r="39" spans="1:22" s="516" customFormat="1" ht="15.75">
      <c r="A39" s="1279"/>
      <c r="B39" s="1279"/>
      <c r="C39" s="1279"/>
      <c r="D39" s="1279"/>
      <c r="E39" s="1279"/>
      <c r="F39" s="1279"/>
      <c r="G39" s="1279"/>
      <c r="H39" s="1279"/>
      <c r="I39" s="511" t="s">
        <v>496</v>
      </c>
      <c r="J39" s="512">
        <f>J38/74.05</f>
        <v>3964.8885887913575</v>
      </c>
      <c r="K39" s="513"/>
      <c r="L39" s="514"/>
      <c r="M39" s="515"/>
      <c r="N39" s="515"/>
      <c r="O39" s="515"/>
      <c r="P39" s="515"/>
      <c r="Q39" s="515"/>
      <c r="R39" s="515"/>
      <c r="S39" s="515"/>
      <c r="T39" s="515"/>
      <c r="U39" s="515"/>
      <c r="V39" s="515"/>
    </row>
    <row r="40" spans="1:12" ht="15.75">
      <c r="A40" s="517"/>
      <c r="B40" s="517"/>
      <c r="C40" s="518"/>
      <c r="D40" s="519"/>
      <c r="E40" s="517"/>
      <c r="F40" s="517"/>
      <c r="G40" s="517"/>
      <c r="H40" s="517"/>
      <c r="I40" s="517"/>
      <c r="J40" s="520"/>
      <c r="K40" s="517"/>
      <c r="L40" s="521"/>
    </row>
    <row r="41" spans="1:13" ht="15.75">
      <c r="A41" s="517"/>
      <c r="B41" s="517"/>
      <c r="C41" s="518"/>
      <c r="D41" s="519"/>
      <c r="E41" s="517"/>
      <c r="F41" s="517"/>
      <c r="G41" s="517"/>
      <c r="H41" s="517"/>
      <c r="I41" s="517"/>
      <c r="J41" s="523"/>
      <c r="K41" s="517"/>
      <c r="L41" s="521"/>
      <c r="M41" s="524"/>
    </row>
    <row r="42" spans="1:13" ht="15.75">
      <c r="A42" s="517"/>
      <c r="B42" s="517"/>
      <c r="C42" s="518"/>
      <c r="D42" s="519"/>
      <c r="E42" s="517"/>
      <c r="F42" s="517"/>
      <c r="G42" s="517"/>
      <c r="H42" s="517"/>
      <c r="I42" s="517"/>
      <c r="J42" s="517"/>
      <c r="K42" s="517"/>
      <c r="L42" s="521"/>
      <c r="M42" s="525"/>
    </row>
    <row r="43" spans="1:13" ht="15.75">
      <c r="A43" s="517"/>
      <c r="B43" s="517"/>
      <c r="C43" s="518"/>
      <c r="D43" s="519"/>
      <c r="E43" s="517"/>
      <c r="F43" s="517"/>
      <c r="G43" s="517"/>
      <c r="H43" s="517"/>
      <c r="I43" s="517"/>
      <c r="J43" s="517"/>
      <c r="K43" s="517"/>
      <c r="L43" s="521"/>
      <c r="M43" s="525"/>
    </row>
    <row r="44" spans="1:12" ht="15.75">
      <c r="A44" s="517"/>
      <c r="B44" s="517"/>
      <c r="C44" s="518"/>
      <c r="D44" s="519"/>
      <c r="E44" s="517"/>
      <c r="F44" s="517"/>
      <c r="G44" s="517"/>
      <c r="H44" s="517"/>
      <c r="I44" s="517"/>
      <c r="J44" s="517"/>
      <c r="K44" s="517"/>
      <c r="L44" s="521"/>
    </row>
    <row r="45" spans="1:12" ht="15.75">
      <c r="A45" s="517"/>
      <c r="B45" s="517"/>
      <c r="C45" s="518"/>
      <c r="D45" s="519"/>
      <c r="E45" s="517"/>
      <c r="F45" s="517"/>
      <c r="G45" s="517"/>
      <c r="H45" s="517"/>
      <c r="I45" s="517"/>
      <c r="J45" s="517"/>
      <c r="K45" s="517"/>
      <c r="L45" s="526"/>
    </row>
    <row r="46" spans="1:12" ht="15.75">
      <c r="A46" s="517"/>
      <c r="B46" s="517"/>
      <c r="C46" s="518"/>
      <c r="D46" s="519"/>
      <c r="E46" s="517"/>
      <c r="F46" s="517"/>
      <c r="G46" s="517"/>
      <c r="H46" s="517"/>
      <c r="I46" s="517"/>
      <c r="J46" s="517"/>
      <c r="K46" s="517"/>
      <c r="L46" s="521"/>
    </row>
    <row r="47" spans="1:12" ht="15.75">
      <c r="A47" s="517"/>
      <c r="B47" s="517"/>
      <c r="C47" s="518"/>
      <c r="D47" s="519"/>
      <c r="E47" s="517"/>
      <c r="F47" s="517"/>
      <c r="G47" s="517"/>
      <c r="H47" s="517"/>
      <c r="I47" s="517"/>
      <c r="J47" s="517"/>
      <c r="K47" s="517"/>
      <c r="L47" s="521"/>
    </row>
    <row r="48" spans="1:12" ht="15.75">
      <c r="A48" s="517"/>
      <c r="B48" s="517"/>
      <c r="C48" s="518"/>
      <c r="D48" s="519"/>
      <c r="E48" s="517"/>
      <c r="F48" s="517"/>
      <c r="G48" s="517"/>
      <c r="H48" s="517"/>
      <c r="I48" s="517"/>
      <c r="J48" s="517"/>
      <c r="K48" s="517"/>
      <c r="L48" s="521"/>
    </row>
    <row r="49" spans="1:12" ht="15.75">
      <c r="A49" s="517"/>
      <c r="B49" s="517"/>
      <c r="C49" s="518"/>
      <c r="D49" s="519"/>
      <c r="E49" s="517"/>
      <c r="F49" s="517"/>
      <c r="G49" s="517"/>
      <c r="H49" s="517"/>
      <c r="I49" s="517"/>
      <c r="J49" s="517"/>
      <c r="K49" s="517"/>
      <c r="L49" s="521"/>
    </row>
    <row r="50" spans="1:12" ht="15.75">
      <c r="A50" s="517"/>
      <c r="B50" s="517"/>
      <c r="C50" s="518"/>
      <c r="D50" s="519"/>
      <c r="E50" s="517"/>
      <c r="F50" s="517"/>
      <c r="G50" s="517"/>
      <c r="H50" s="517"/>
      <c r="I50" s="517"/>
      <c r="J50" s="517"/>
      <c r="K50" s="517"/>
      <c r="L50" s="521"/>
    </row>
    <row r="51" spans="1:12" ht="15.75">
      <c r="A51" s="517"/>
      <c r="B51" s="517"/>
      <c r="C51" s="518"/>
      <c r="D51" s="519"/>
      <c r="E51" s="517"/>
      <c r="F51" s="517"/>
      <c r="G51" s="517"/>
      <c r="H51" s="517"/>
      <c r="I51" s="517"/>
      <c r="J51" s="517"/>
      <c r="K51" s="517"/>
      <c r="L51" s="521"/>
    </row>
    <row r="52" spans="1:12" ht="15.75">
      <c r="A52" s="517"/>
      <c r="B52" s="517"/>
      <c r="C52" s="518"/>
      <c r="D52" s="519"/>
      <c r="E52" s="517"/>
      <c r="F52" s="517"/>
      <c r="G52" s="517"/>
      <c r="H52" s="517"/>
      <c r="I52" s="517"/>
      <c r="J52" s="517"/>
      <c r="K52" s="517"/>
      <c r="L52" s="521"/>
    </row>
    <row r="53" spans="1:12" ht="15.75">
      <c r="A53" s="517"/>
      <c r="B53" s="517"/>
      <c r="C53" s="518"/>
      <c r="D53" s="519"/>
      <c r="E53" s="517"/>
      <c r="F53" s="517"/>
      <c r="G53" s="517"/>
      <c r="H53" s="517"/>
      <c r="I53" s="517"/>
      <c r="J53" s="517"/>
      <c r="K53" s="517"/>
      <c r="L53" s="521"/>
    </row>
    <row r="54" spans="1:12" ht="15.75">
      <c r="A54" s="517"/>
      <c r="B54" s="517"/>
      <c r="C54" s="518"/>
      <c r="D54" s="519"/>
      <c r="E54" s="517"/>
      <c r="F54" s="517"/>
      <c r="G54" s="517"/>
      <c r="H54" s="517"/>
      <c r="I54" s="517"/>
      <c r="J54" s="517"/>
      <c r="K54" s="517"/>
      <c r="L54" s="521"/>
    </row>
    <row r="55" spans="1:12" ht="15.75">
      <c r="A55" s="517"/>
      <c r="B55" s="517"/>
      <c r="C55" s="518"/>
      <c r="D55" s="519"/>
      <c r="E55" s="517"/>
      <c r="F55" s="517"/>
      <c r="G55" s="517"/>
      <c r="H55" s="517"/>
      <c r="I55" s="517"/>
      <c r="J55" s="517"/>
      <c r="K55" s="517"/>
      <c r="L55" s="521"/>
    </row>
    <row r="56" spans="1:12" ht="15.75">
      <c r="A56" s="517"/>
      <c r="B56" s="517"/>
      <c r="C56" s="518"/>
      <c r="D56" s="519"/>
      <c r="E56" s="517"/>
      <c r="F56" s="517"/>
      <c r="G56" s="517"/>
      <c r="H56" s="517"/>
      <c r="I56" s="517"/>
      <c r="J56" s="517"/>
      <c r="K56" s="517"/>
      <c r="L56" s="521"/>
    </row>
    <row r="57" spans="1:12" ht="15.75">
      <c r="A57" s="517"/>
      <c r="B57" s="517"/>
      <c r="C57" s="518"/>
      <c r="D57" s="519"/>
      <c r="E57" s="517"/>
      <c r="F57" s="517"/>
      <c r="G57" s="517"/>
      <c r="H57" s="517"/>
      <c r="I57" s="517"/>
      <c r="J57" s="517"/>
      <c r="K57" s="517"/>
      <c r="L57" s="521"/>
    </row>
    <row r="58" spans="1:12" ht="15.75">
      <c r="A58" s="517"/>
      <c r="B58" s="517"/>
      <c r="C58" s="518"/>
      <c r="D58" s="519"/>
      <c r="E58" s="517"/>
      <c r="F58" s="517"/>
      <c r="G58" s="517"/>
      <c r="H58" s="517"/>
      <c r="I58" s="517"/>
      <c r="J58" s="517"/>
      <c r="K58" s="517"/>
      <c r="L58" s="521"/>
    </row>
    <row r="59" spans="1:12" ht="15.75">
      <c r="A59" s="517"/>
      <c r="B59" s="517"/>
      <c r="C59" s="518"/>
      <c r="D59" s="519"/>
      <c r="E59" s="517"/>
      <c r="F59" s="517"/>
      <c r="G59" s="517"/>
      <c r="H59" s="517"/>
      <c r="I59" s="517"/>
      <c r="J59" s="517"/>
      <c r="K59" s="517"/>
      <c r="L59" s="521"/>
    </row>
    <row r="60" spans="1:12" ht="15.75">
      <c r="A60" s="517"/>
      <c r="B60" s="517"/>
      <c r="C60" s="518"/>
      <c r="D60" s="519"/>
      <c r="E60" s="517"/>
      <c r="F60" s="517"/>
      <c r="G60" s="517"/>
      <c r="H60" s="517"/>
      <c r="I60" s="517"/>
      <c r="J60" s="517"/>
      <c r="K60" s="517"/>
      <c r="L60" s="521"/>
    </row>
    <row r="61" spans="1:12" ht="15.75">
      <c r="A61" s="517"/>
      <c r="B61" s="517"/>
      <c r="C61" s="518"/>
      <c r="D61" s="519"/>
      <c r="E61" s="517"/>
      <c r="F61" s="517"/>
      <c r="G61" s="517"/>
      <c r="H61" s="517"/>
      <c r="I61" s="517"/>
      <c r="J61" s="517"/>
      <c r="K61" s="517"/>
      <c r="L61" s="521"/>
    </row>
    <row r="62" spans="1:12" ht="15.75">
      <c r="A62" s="517"/>
      <c r="B62" s="517"/>
      <c r="C62" s="518"/>
      <c r="D62" s="519"/>
      <c r="E62" s="517"/>
      <c r="F62" s="517"/>
      <c r="G62" s="517"/>
      <c r="H62" s="517"/>
      <c r="I62" s="517"/>
      <c r="J62" s="517"/>
      <c r="K62" s="517"/>
      <c r="L62" s="521"/>
    </row>
    <row r="63" spans="1:12" ht="15.75">
      <c r="A63" s="517"/>
      <c r="B63" s="517"/>
      <c r="C63" s="518"/>
      <c r="D63" s="519"/>
      <c r="E63" s="517"/>
      <c r="F63" s="517"/>
      <c r="G63" s="517"/>
      <c r="H63" s="517"/>
      <c r="I63" s="517"/>
      <c r="J63" s="517"/>
      <c r="K63" s="517"/>
      <c r="L63" s="521"/>
    </row>
    <row r="64" spans="1:12" ht="15.75">
      <c r="A64" s="517"/>
      <c r="B64" s="517"/>
      <c r="C64" s="518"/>
      <c r="D64" s="519"/>
      <c r="E64" s="517"/>
      <c r="F64" s="517"/>
      <c r="G64" s="517"/>
      <c r="H64" s="517"/>
      <c r="I64" s="517"/>
      <c r="J64" s="517"/>
      <c r="K64" s="517"/>
      <c r="L64" s="521"/>
    </row>
    <row r="65" spans="1:12" ht="15.75">
      <c r="A65" s="517"/>
      <c r="B65" s="517"/>
      <c r="C65" s="518"/>
      <c r="D65" s="519"/>
      <c r="E65" s="517"/>
      <c r="F65" s="517"/>
      <c r="G65" s="517"/>
      <c r="H65" s="517"/>
      <c r="I65" s="517"/>
      <c r="J65" s="517"/>
      <c r="K65" s="517"/>
      <c r="L65" s="521"/>
    </row>
    <row r="66" spans="1:12" ht="15.75">
      <c r="A66" s="517"/>
      <c r="B66" s="517"/>
      <c r="C66" s="518"/>
      <c r="D66" s="519"/>
      <c r="E66" s="517"/>
      <c r="F66" s="517"/>
      <c r="G66" s="517"/>
      <c r="H66" s="517"/>
      <c r="I66" s="517"/>
      <c r="J66" s="517"/>
      <c r="K66" s="517"/>
      <c r="L66" s="521"/>
    </row>
    <row r="67" spans="1:12" ht="15.75">
      <c r="A67" s="517"/>
      <c r="B67" s="517"/>
      <c r="C67" s="518"/>
      <c r="D67" s="519"/>
      <c r="E67" s="517"/>
      <c r="F67" s="517"/>
      <c r="G67" s="517"/>
      <c r="H67" s="517"/>
      <c r="I67" s="517"/>
      <c r="J67" s="517"/>
      <c r="K67" s="517"/>
      <c r="L67" s="521"/>
    </row>
    <row r="68" spans="1:12" ht="15.75">
      <c r="A68" s="517"/>
      <c r="B68" s="517"/>
      <c r="C68" s="518"/>
      <c r="D68" s="519"/>
      <c r="E68" s="517"/>
      <c r="F68" s="517"/>
      <c r="G68" s="517"/>
      <c r="H68" s="517"/>
      <c r="I68" s="517"/>
      <c r="J68" s="517"/>
      <c r="K68" s="517"/>
      <c r="L68" s="521"/>
    </row>
    <row r="69" spans="1:12" ht="15.75">
      <c r="A69" s="517"/>
      <c r="B69" s="517"/>
      <c r="C69" s="518"/>
      <c r="D69" s="519"/>
      <c r="E69" s="517"/>
      <c r="F69" s="517"/>
      <c r="G69" s="517"/>
      <c r="H69" s="517"/>
      <c r="I69" s="517"/>
      <c r="J69" s="517"/>
      <c r="K69" s="517"/>
      <c r="L69" s="521"/>
    </row>
    <row r="70" spans="1:12" ht="15.75">
      <c r="A70" s="517"/>
      <c r="B70" s="517"/>
      <c r="C70" s="518"/>
      <c r="D70" s="519"/>
      <c r="E70" s="517"/>
      <c r="F70" s="517"/>
      <c r="G70" s="517"/>
      <c r="H70" s="517"/>
      <c r="I70" s="517"/>
      <c r="J70" s="517"/>
      <c r="K70" s="517"/>
      <c r="L70" s="521"/>
    </row>
    <row r="71" spans="1:12" ht="15.75">
      <c r="A71" s="517"/>
      <c r="B71" s="517"/>
      <c r="C71" s="518"/>
      <c r="D71" s="519"/>
      <c r="E71" s="517"/>
      <c r="F71" s="517"/>
      <c r="G71" s="517"/>
      <c r="H71" s="517"/>
      <c r="I71" s="517"/>
      <c r="J71" s="517"/>
      <c r="K71" s="517"/>
      <c r="L71" s="521"/>
    </row>
    <row r="72" spans="1:12" ht="15.75">
      <c r="A72" s="517"/>
      <c r="B72" s="517"/>
      <c r="C72" s="518"/>
      <c r="D72" s="519"/>
      <c r="E72" s="517"/>
      <c r="F72" s="517"/>
      <c r="G72" s="517"/>
      <c r="H72" s="517"/>
      <c r="I72" s="517"/>
      <c r="J72" s="517"/>
      <c r="K72" s="517"/>
      <c r="L72" s="521"/>
    </row>
    <row r="73" spans="1:12" ht="15.75">
      <c r="A73" s="517"/>
      <c r="B73" s="517"/>
      <c r="C73" s="518"/>
      <c r="D73" s="519"/>
      <c r="E73" s="517"/>
      <c r="F73" s="517"/>
      <c r="G73" s="517"/>
      <c r="H73" s="517"/>
      <c r="I73" s="517"/>
      <c r="J73" s="517"/>
      <c r="K73" s="517"/>
      <c r="L73" s="521"/>
    </row>
    <row r="74" spans="1:12" ht="15.75">
      <c r="A74" s="517"/>
      <c r="B74" s="517"/>
      <c r="C74" s="518"/>
      <c r="D74" s="519"/>
      <c r="E74" s="517"/>
      <c r="F74" s="517"/>
      <c r="G74" s="517"/>
      <c r="H74" s="517"/>
      <c r="I74" s="517"/>
      <c r="J74" s="517"/>
      <c r="K74" s="517"/>
      <c r="L74" s="521"/>
    </row>
    <row r="75" spans="1:12" ht="15.75">
      <c r="A75" s="517"/>
      <c r="B75" s="517"/>
      <c r="C75" s="518"/>
      <c r="D75" s="519"/>
      <c r="E75" s="517"/>
      <c r="F75" s="517"/>
      <c r="G75" s="517"/>
      <c r="H75" s="517"/>
      <c r="I75" s="517"/>
      <c r="J75" s="517"/>
      <c r="K75" s="517"/>
      <c r="L75" s="521"/>
    </row>
    <row r="76" spans="1:12" ht="15.75">
      <c r="A76" s="517"/>
      <c r="B76" s="517"/>
      <c r="C76" s="518"/>
      <c r="D76" s="519"/>
      <c r="E76" s="517"/>
      <c r="F76" s="517"/>
      <c r="G76" s="517"/>
      <c r="H76" s="517"/>
      <c r="I76" s="517"/>
      <c r="J76" s="517"/>
      <c r="K76" s="517"/>
      <c r="L76" s="521"/>
    </row>
    <row r="77" spans="1:12" ht="15.75">
      <c r="A77" s="517"/>
      <c r="B77" s="517"/>
      <c r="C77" s="518"/>
      <c r="D77" s="519"/>
      <c r="E77" s="517"/>
      <c r="F77" s="517"/>
      <c r="G77" s="517"/>
      <c r="H77" s="517"/>
      <c r="I77" s="517"/>
      <c r="J77" s="517"/>
      <c r="K77" s="517"/>
      <c r="L77" s="521"/>
    </row>
    <row r="78" spans="1:12" ht="15.75">
      <c r="A78" s="517"/>
      <c r="B78" s="517"/>
      <c r="C78" s="518"/>
      <c r="D78" s="519"/>
      <c r="E78" s="517"/>
      <c r="F78" s="517"/>
      <c r="G78" s="517"/>
      <c r="H78" s="517"/>
      <c r="I78" s="517"/>
      <c r="J78" s="517"/>
      <c r="K78" s="517"/>
      <c r="L78" s="521"/>
    </row>
    <row r="79" spans="1:12" ht="15.75">
      <c r="A79" s="517"/>
      <c r="B79" s="517"/>
      <c r="C79" s="518"/>
      <c r="D79" s="519"/>
      <c r="E79" s="517"/>
      <c r="F79" s="517"/>
      <c r="G79" s="517"/>
      <c r="H79" s="517"/>
      <c r="I79" s="517"/>
      <c r="J79" s="517"/>
      <c r="K79" s="517"/>
      <c r="L79" s="521"/>
    </row>
    <row r="80" spans="1:12" ht="15.75">
      <c r="A80" s="517"/>
      <c r="B80" s="517"/>
      <c r="C80" s="518"/>
      <c r="D80" s="519"/>
      <c r="E80" s="517"/>
      <c r="F80" s="517"/>
      <c r="G80" s="517"/>
      <c r="H80" s="517"/>
      <c r="I80" s="517"/>
      <c r="J80" s="517"/>
      <c r="K80" s="517"/>
      <c r="L80" s="521"/>
    </row>
    <row r="81" spans="1:12" ht="15.75">
      <c r="A81" s="517"/>
      <c r="B81" s="517"/>
      <c r="C81" s="518"/>
      <c r="D81" s="519"/>
      <c r="E81" s="517"/>
      <c r="F81" s="517"/>
      <c r="G81" s="517"/>
      <c r="H81" s="517"/>
      <c r="I81" s="517"/>
      <c r="J81" s="517"/>
      <c r="K81" s="517"/>
      <c r="L81" s="521"/>
    </row>
    <row r="82" spans="1:12" ht="15.75">
      <c r="A82" s="517"/>
      <c r="B82" s="517"/>
      <c r="C82" s="518"/>
      <c r="D82" s="519"/>
      <c r="E82" s="517"/>
      <c r="F82" s="517"/>
      <c r="G82" s="517"/>
      <c r="H82" s="517"/>
      <c r="I82" s="517"/>
      <c r="J82" s="517"/>
      <c r="K82" s="517"/>
      <c r="L82" s="521"/>
    </row>
    <row r="83" spans="1:12" ht="15.75">
      <c r="A83" s="517"/>
      <c r="B83" s="517"/>
      <c r="C83" s="518"/>
      <c r="D83" s="519"/>
      <c r="E83" s="517"/>
      <c r="F83" s="517"/>
      <c r="G83" s="517"/>
      <c r="H83" s="517"/>
      <c r="I83" s="517"/>
      <c r="J83" s="517"/>
      <c r="K83" s="517"/>
      <c r="L83" s="521"/>
    </row>
    <row r="84" spans="1:12" ht="15.75">
      <c r="A84" s="517"/>
      <c r="B84" s="517"/>
      <c r="C84" s="518"/>
      <c r="D84" s="519"/>
      <c r="E84" s="517"/>
      <c r="F84" s="517"/>
      <c r="G84" s="517"/>
      <c r="H84" s="517"/>
      <c r="I84" s="517"/>
      <c r="J84" s="517"/>
      <c r="K84" s="517"/>
      <c r="L84" s="521"/>
    </row>
    <row r="85" spans="1:12" ht="15.75">
      <c r="A85" s="517"/>
      <c r="B85" s="517"/>
      <c r="C85" s="518"/>
      <c r="D85" s="519"/>
      <c r="E85" s="517"/>
      <c r="F85" s="517"/>
      <c r="G85" s="517"/>
      <c r="H85" s="517"/>
      <c r="I85" s="517"/>
      <c r="J85" s="517"/>
      <c r="K85" s="517"/>
      <c r="L85" s="521"/>
    </row>
    <row r="86" spans="1:12" ht="15.75">
      <c r="A86" s="517"/>
      <c r="B86" s="517"/>
      <c r="C86" s="518"/>
      <c r="D86" s="519"/>
      <c r="E86" s="517"/>
      <c r="F86" s="517"/>
      <c r="G86" s="517"/>
      <c r="H86" s="517"/>
      <c r="I86" s="517"/>
      <c r="J86" s="517"/>
      <c r="K86" s="517"/>
      <c r="L86" s="521"/>
    </row>
    <row r="87" spans="1:12" ht="15.75">
      <c r="A87" s="517"/>
      <c r="B87" s="517"/>
      <c r="C87" s="518"/>
      <c r="D87" s="519"/>
      <c r="E87" s="517"/>
      <c r="F87" s="517"/>
      <c r="G87" s="517"/>
      <c r="H87" s="517"/>
      <c r="I87" s="517"/>
      <c r="J87" s="517"/>
      <c r="K87" s="517"/>
      <c r="L87" s="521"/>
    </row>
    <row r="88" spans="1:12" ht="15.75">
      <c r="A88" s="517"/>
      <c r="B88" s="517"/>
      <c r="C88" s="518"/>
      <c r="D88" s="519"/>
      <c r="E88" s="517"/>
      <c r="F88" s="517"/>
      <c r="G88" s="517"/>
      <c r="H88" s="517"/>
      <c r="I88" s="517"/>
      <c r="J88" s="517"/>
      <c r="K88" s="517"/>
      <c r="L88" s="521"/>
    </row>
    <row r="89" spans="1:12" ht="15.75">
      <c r="A89" s="517"/>
      <c r="B89" s="517"/>
      <c r="C89" s="518"/>
      <c r="D89" s="519"/>
      <c r="E89" s="517"/>
      <c r="F89" s="517"/>
      <c r="G89" s="517"/>
      <c r="H89" s="517"/>
      <c r="I89" s="517"/>
      <c r="J89" s="517"/>
      <c r="K89" s="517"/>
      <c r="L89" s="521"/>
    </row>
    <row r="90" spans="1:12" ht="15.75">
      <c r="A90" s="517"/>
      <c r="B90" s="517"/>
      <c r="C90" s="518"/>
      <c r="D90" s="519"/>
      <c r="E90" s="517"/>
      <c r="F90" s="517"/>
      <c r="G90" s="517"/>
      <c r="H90" s="517"/>
      <c r="I90" s="517"/>
      <c r="J90" s="517"/>
      <c r="K90" s="517"/>
      <c r="L90" s="521"/>
    </row>
    <row r="91" spans="1:12" ht="15.75">
      <c r="A91" s="517"/>
      <c r="B91" s="517"/>
      <c r="C91" s="518"/>
      <c r="D91" s="519"/>
      <c r="E91" s="517"/>
      <c r="F91" s="517"/>
      <c r="G91" s="517"/>
      <c r="H91" s="517"/>
      <c r="I91" s="517"/>
      <c r="J91" s="517"/>
      <c r="K91" s="517"/>
      <c r="L91" s="521"/>
    </row>
    <row r="92" spans="1:12" ht="15.75">
      <c r="A92" s="517"/>
      <c r="B92" s="517"/>
      <c r="C92" s="518"/>
      <c r="D92" s="519"/>
      <c r="E92" s="517"/>
      <c r="F92" s="517"/>
      <c r="G92" s="517"/>
      <c r="H92" s="517"/>
      <c r="I92" s="517"/>
      <c r="J92" s="517"/>
      <c r="K92" s="517"/>
      <c r="L92" s="521"/>
    </row>
    <row r="93" spans="1:12" ht="15.75">
      <c r="A93" s="517"/>
      <c r="B93" s="517"/>
      <c r="C93" s="518"/>
      <c r="D93" s="519"/>
      <c r="E93" s="517"/>
      <c r="F93" s="517"/>
      <c r="G93" s="517"/>
      <c r="H93" s="517"/>
      <c r="I93" s="517"/>
      <c r="J93" s="517"/>
      <c r="K93" s="517"/>
      <c r="L93" s="521"/>
    </row>
    <row r="94" spans="1:12" ht="15.75">
      <c r="A94" s="517"/>
      <c r="B94" s="517"/>
      <c r="C94" s="518"/>
      <c r="D94" s="519"/>
      <c r="E94" s="517"/>
      <c r="F94" s="517"/>
      <c r="G94" s="517"/>
      <c r="H94" s="517"/>
      <c r="I94" s="517"/>
      <c r="J94" s="517"/>
      <c r="K94" s="517"/>
      <c r="L94" s="521"/>
    </row>
    <row r="95" spans="1:12" ht="15.75">
      <c r="A95" s="517"/>
      <c r="B95" s="517"/>
      <c r="C95" s="518"/>
      <c r="D95" s="519"/>
      <c r="E95" s="517"/>
      <c r="F95" s="517"/>
      <c r="G95" s="517"/>
      <c r="H95" s="517"/>
      <c r="I95" s="517"/>
      <c r="J95" s="517"/>
      <c r="K95" s="517"/>
      <c r="L95" s="521"/>
    </row>
    <row r="96" spans="1:12" ht="15.75">
      <c r="A96" s="517"/>
      <c r="B96" s="517"/>
      <c r="C96" s="518"/>
      <c r="D96" s="519"/>
      <c r="E96" s="517"/>
      <c r="F96" s="517"/>
      <c r="G96" s="517"/>
      <c r="H96" s="517"/>
      <c r="I96" s="517"/>
      <c r="J96" s="517"/>
      <c r="K96" s="517"/>
      <c r="L96" s="521"/>
    </row>
    <row r="97" spans="1:12" ht="15.75">
      <c r="A97" s="517"/>
      <c r="B97" s="517"/>
      <c r="C97" s="518"/>
      <c r="D97" s="519"/>
      <c r="E97" s="517"/>
      <c r="F97" s="517"/>
      <c r="G97" s="517"/>
      <c r="H97" s="517"/>
      <c r="I97" s="517"/>
      <c r="J97" s="517"/>
      <c r="K97" s="517"/>
      <c r="L97" s="521"/>
    </row>
    <row r="98" spans="1:12" ht="15.75">
      <c r="A98" s="517"/>
      <c r="B98" s="517"/>
      <c r="C98" s="518"/>
      <c r="D98" s="519"/>
      <c r="E98" s="517"/>
      <c r="F98" s="517"/>
      <c r="G98" s="517"/>
      <c r="H98" s="517"/>
      <c r="I98" s="517"/>
      <c r="J98" s="517"/>
      <c r="K98" s="517"/>
      <c r="L98" s="521"/>
    </row>
    <row r="99" spans="1:12" ht="15.75">
      <c r="A99" s="517"/>
      <c r="B99" s="517"/>
      <c r="C99" s="518"/>
      <c r="D99" s="519"/>
      <c r="E99" s="517"/>
      <c r="F99" s="517"/>
      <c r="G99" s="517"/>
      <c r="H99" s="517"/>
      <c r="I99" s="517"/>
      <c r="J99" s="517"/>
      <c r="K99" s="517"/>
      <c r="L99" s="521"/>
    </row>
    <row r="100" spans="1:12" ht="68.25" customHeight="1">
      <c r="A100" s="517"/>
      <c r="B100" s="517"/>
      <c r="C100" s="518"/>
      <c r="D100" s="519"/>
      <c r="E100" s="517"/>
      <c r="F100" s="517"/>
      <c r="G100" s="517"/>
      <c r="H100" s="517"/>
      <c r="I100" s="517"/>
      <c r="J100" s="517"/>
      <c r="K100" s="517"/>
      <c r="L100" s="521"/>
    </row>
    <row r="101" spans="1:12" ht="15.75">
      <c r="A101" s="517"/>
      <c r="B101" s="517"/>
      <c r="C101" s="518"/>
      <c r="D101" s="519"/>
      <c r="E101" s="517"/>
      <c r="F101" s="517"/>
      <c r="G101" s="517"/>
      <c r="H101" s="517"/>
      <c r="I101" s="517"/>
      <c r="J101" s="517"/>
      <c r="K101" s="517"/>
      <c r="L101" s="521"/>
    </row>
    <row r="102" spans="1:12" ht="15.75">
      <c r="A102" s="517"/>
      <c r="B102" s="517"/>
      <c r="C102" s="518"/>
      <c r="D102" s="519"/>
      <c r="E102" s="517"/>
      <c r="F102" s="517"/>
      <c r="G102" s="517"/>
      <c r="H102" s="517"/>
      <c r="I102" s="517"/>
      <c r="J102" s="517"/>
      <c r="K102" s="517"/>
      <c r="L102" s="521"/>
    </row>
    <row r="103" spans="1:12" ht="15.75">
      <c r="A103" s="517"/>
      <c r="B103" s="517"/>
      <c r="C103" s="518"/>
      <c r="D103" s="519"/>
      <c r="E103" s="517"/>
      <c r="F103" s="517"/>
      <c r="G103" s="517"/>
      <c r="H103" s="517"/>
      <c r="I103" s="517"/>
      <c r="J103" s="517"/>
      <c r="K103" s="517"/>
      <c r="L103" s="521"/>
    </row>
    <row r="104" spans="1:12" ht="15.75">
      <c r="A104" s="517"/>
      <c r="B104" s="517"/>
      <c r="C104" s="518"/>
      <c r="D104" s="519"/>
      <c r="E104" s="517"/>
      <c r="F104" s="517"/>
      <c r="G104" s="517"/>
      <c r="H104" s="517"/>
      <c r="I104" s="517"/>
      <c r="J104" s="517"/>
      <c r="K104" s="517"/>
      <c r="L104" s="521"/>
    </row>
    <row r="105" spans="1:12" ht="15.75">
      <c r="A105" s="517"/>
      <c r="B105" s="517"/>
      <c r="C105" s="518"/>
      <c r="D105" s="519"/>
      <c r="E105" s="517"/>
      <c r="F105" s="517"/>
      <c r="G105" s="517"/>
      <c r="H105" s="517"/>
      <c r="I105" s="517"/>
      <c r="J105" s="517"/>
      <c r="K105" s="517"/>
      <c r="L105" s="521"/>
    </row>
    <row r="106" spans="1:12" ht="15.75">
      <c r="A106" s="517"/>
      <c r="B106" s="517"/>
      <c r="C106" s="518"/>
      <c r="D106" s="519"/>
      <c r="E106" s="517"/>
      <c r="F106" s="517"/>
      <c r="G106" s="517"/>
      <c r="H106" s="517"/>
      <c r="I106" s="517"/>
      <c r="J106" s="517"/>
      <c r="K106" s="517"/>
      <c r="L106" s="521"/>
    </row>
    <row r="107" spans="1:12" ht="15.75">
      <c r="A107" s="517"/>
      <c r="B107" s="517"/>
      <c r="C107" s="518"/>
      <c r="D107" s="519"/>
      <c r="E107" s="517"/>
      <c r="F107" s="517"/>
      <c r="G107" s="517"/>
      <c r="H107" s="517"/>
      <c r="I107" s="517"/>
      <c r="J107" s="517"/>
      <c r="K107" s="517"/>
      <c r="L107" s="521"/>
    </row>
    <row r="108" spans="1:12" ht="15.75">
      <c r="A108" s="517"/>
      <c r="B108" s="517"/>
      <c r="C108" s="518"/>
      <c r="D108" s="519"/>
      <c r="E108" s="517"/>
      <c r="F108" s="517"/>
      <c r="G108" s="517"/>
      <c r="H108" s="517"/>
      <c r="I108" s="517"/>
      <c r="J108" s="517"/>
      <c r="K108" s="517"/>
      <c r="L108" s="521"/>
    </row>
    <row r="109" spans="1:12" ht="15.75">
      <c r="A109" s="517"/>
      <c r="B109" s="517"/>
      <c r="C109" s="518"/>
      <c r="D109" s="519"/>
      <c r="E109" s="517"/>
      <c r="F109" s="517"/>
      <c r="G109" s="517"/>
      <c r="H109" s="517"/>
      <c r="I109" s="517"/>
      <c r="J109" s="517"/>
      <c r="K109" s="517"/>
      <c r="L109" s="521"/>
    </row>
    <row r="110" spans="1:12" ht="15.75">
      <c r="A110" s="517"/>
      <c r="B110" s="517"/>
      <c r="C110" s="518"/>
      <c r="D110" s="519"/>
      <c r="E110" s="517"/>
      <c r="F110" s="517"/>
      <c r="G110" s="517"/>
      <c r="H110" s="517"/>
      <c r="I110" s="517"/>
      <c r="J110" s="517"/>
      <c r="K110" s="517"/>
      <c r="L110" s="521"/>
    </row>
    <row r="111" spans="1:12" ht="15.75">
      <c r="A111" s="517"/>
      <c r="B111" s="517"/>
      <c r="C111" s="518"/>
      <c r="D111" s="519"/>
      <c r="E111" s="517"/>
      <c r="F111" s="517"/>
      <c r="G111" s="517"/>
      <c r="H111" s="517"/>
      <c r="I111" s="517"/>
      <c r="J111" s="517"/>
      <c r="K111" s="517"/>
      <c r="L111" s="521"/>
    </row>
    <row r="112" spans="1:12" ht="15.75">
      <c r="A112" s="517"/>
      <c r="B112" s="517"/>
      <c r="C112" s="518"/>
      <c r="D112" s="519"/>
      <c r="E112" s="517"/>
      <c r="F112" s="517"/>
      <c r="G112" s="517"/>
      <c r="H112" s="517"/>
      <c r="I112" s="517"/>
      <c r="J112" s="517"/>
      <c r="K112" s="517"/>
      <c r="L112" s="521"/>
    </row>
    <row r="113" spans="1:12" ht="15.75">
      <c r="A113" s="517"/>
      <c r="B113" s="517"/>
      <c r="C113" s="518"/>
      <c r="D113" s="519"/>
      <c r="E113" s="517"/>
      <c r="F113" s="517"/>
      <c r="G113" s="517"/>
      <c r="H113" s="517"/>
      <c r="I113" s="517"/>
      <c r="J113" s="517"/>
      <c r="K113" s="517"/>
      <c r="L113" s="521"/>
    </row>
    <row r="114" spans="1:12" ht="15.75">
      <c r="A114" s="517"/>
      <c r="B114" s="517"/>
      <c r="C114" s="518"/>
      <c r="D114" s="519"/>
      <c r="E114" s="517"/>
      <c r="F114" s="517"/>
      <c r="G114" s="517"/>
      <c r="H114" s="517"/>
      <c r="I114" s="517"/>
      <c r="J114" s="517"/>
      <c r="K114" s="517"/>
      <c r="L114" s="521"/>
    </row>
    <row r="115" spans="1:12" ht="15.75">
      <c r="A115" s="517"/>
      <c r="B115" s="517"/>
      <c r="C115" s="518"/>
      <c r="D115" s="519"/>
      <c r="E115" s="517"/>
      <c r="F115" s="517"/>
      <c r="G115" s="517"/>
      <c r="H115" s="517"/>
      <c r="I115" s="517"/>
      <c r="J115" s="517"/>
      <c r="K115" s="517"/>
      <c r="L115" s="521"/>
    </row>
    <row r="116" spans="1:12" ht="15.75">
      <c r="A116" s="517"/>
      <c r="B116" s="517"/>
      <c r="C116" s="518"/>
      <c r="D116" s="519"/>
      <c r="E116" s="517"/>
      <c r="F116" s="517"/>
      <c r="G116" s="517"/>
      <c r="H116" s="517"/>
      <c r="I116" s="517"/>
      <c r="J116" s="517"/>
      <c r="K116" s="517"/>
      <c r="L116" s="521"/>
    </row>
    <row r="117" spans="1:12" ht="15.75">
      <c r="A117" s="517"/>
      <c r="B117" s="517"/>
      <c r="C117" s="518"/>
      <c r="D117" s="519"/>
      <c r="E117" s="517"/>
      <c r="F117" s="517"/>
      <c r="G117" s="517"/>
      <c r="H117" s="517"/>
      <c r="I117" s="517"/>
      <c r="J117" s="517"/>
      <c r="K117" s="517"/>
      <c r="L117" s="521"/>
    </row>
    <row r="118" spans="1:12" ht="15.75">
      <c r="A118" s="517"/>
      <c r="B118" s="517"/>
      <c r="C118" s="518"/>
      <c r="D118" s="519"/>
      <c r="E118" s="517"/>
      <c r="F118" s="517"/>
      <c r="G118" s="517"/>
      <c r="H118" s="517"/>
      <c r="I118" s="517"/>
      <c r="J118" s="517"/>
      <c r="K118" s="517"/>
      <c r="L118" s="521"/>
    </row>
    <row r="119" spans="1:12" ht="15.75">
      <c r="A119" s="517"/>
      <c r="B119" s="517"/>
      <c r="C119" s="518"/>
      <c r="D119" s="519"/>
      <c r="E119" s="517"/>
      <c r="F119" s="517"/>
      <c r="G119" s="517"/>
      <c r="H119" s="517"/>
      <c r="I119" s="517"/>
      <c r="J119" s="517"/>
      <c r="K119" s="517"/>
      <c r="L119" s="521"/>
    </row>
    <row r="120" spans="1:12" ht="15.75">
      <c r="A120" s="517"/>
      <c r="B120" s="517"/>
      <c r="C120" s="518"/>
      <c r="D120" s="519"/>
      <c r="E120" s="517"/>
      <c r="F120" s="517"/>
      <c r="G120" s="517"/>
      <c r="H120" s="517"/>
      <c r="I120" s="517"/>
      <c r="J120" s="517"/>
      <c r="K120" s="517"/>
      <c r="L120" s="521"/>
    </row>
    <row r="121" spans="1:12" ht="15.75">
      <c r="A121" s="517"/>
      <c r="B121" s="517"/>
      <c r="C121" s="518"/>
      <c r="D121" s="519"/>
      <c r="E121" s="517"/>
      <c r="F121" s="517"/>
      <c r="G121" s="517"/>
      <c r="H121" s="517"/>
      <c r="I121" s="517"/>
      <c r="J121" s="517"/>
      <c r="K121" s="517"/>
      <c r="L121" s="521"/>
    </row>
    <row r="122" spans="1:12" ht="15.75">
      <c r="A122" s="517"/>
      <c r="B122" s="517"/>
      <c r="C122" s="518"/>
      <c r="D122" s="519"/>
      <c r="E122" s="517"/>
      <c r="F122" s="517"/>
      <c r="G122" s="517"/>
      <c r="H122" s="517"/>
      <c r="I122" s="517"/>
      <c r="J122" s="517"/>
      <c r="K122" s="517"/>
      <c r="L122" s="521"/>
    </row>
    <row r="123" spans="1:12" ht="15.75">
      <c r="A123" s="517"/>
      <c r="B123" s="517"/>
      <c r="C123" s="518"/>
      <c r="D123" s="519"/>
      <c r="E123" s="517"/>
      <c r="F123" s="517"/>
      <c r="G123" s="517"/>
      <c r="H123" s="517"/>
      <c r="I123" s="517"/>
      <c r="J123" s="517"/>
      <c r="K123" s="517"/>
      <c r="L123" s="521"/>
    </row>
    <row r="124" spans="1:12" ht="15.75">
      <c r="A124" s="517"/>
      <c r="B124" s="517"/>
      <c r="C124" s="518"/>
      <c r="D124" s="519"/>
      <c r="E124" s="517"/>
      <c r="F124" s="517"/>
      <c r="G124" s="517"/>
      <c r="H124" s="517"/>
      <c r="I124" s="517"/>
      <c r="J124" s="517"/>
      <c r="K124" s="517"/>
      <c r="L124" s="521"/>
    </row>
    <row r="125" spans="1:12" ht="15.75">
      <c r="A125" s="517"/>
      <c r="B125" s="517"/>
      <c r="C125" s="518"/>
      <c r="D125" s="519"/>
      <c r="E125" s="517"/>
      <c r="F125" s="517"/>
      <c r="G125" s="517"/>
      <c r="H125" s="517"/>
      <c r="I125" s="517"/>
      <c r="J125" s="517"/>
      <c r="K125" s="517"/>
      <c r="L125" s="521"/>
    </row>
    <row r="126" spans="1:12" ht="15.75">
      <c r="A126" s="517"/>
      <c r="B126" s="517"/>
      <c r="C126" s="518"/>
      <c r="D126" s="519"/>
      <c r="E126" s="517"/>
      <c r="F126" s="517"/>
      <c r="G126" s="517"/>
      <c r="H126" s="517"/>
      <c r="I126" s="517"/>
      <c r="J126" s="517"/>
      <c r="K126" s="517"/>
      <c r="L126" s="521"/>
    </row>
    <row r="127" spans="1:12" ht="15.75">
      <c r="A127" s="517"/>
      <c r="B127" s="517"/>
      <c r="C127" s="518"/>
      <c r="D127" s="519"/>
      <c r="E127" s="517"/>
      <c r="F127" s="517"/>
      <c r="G127" s="517"/>
      <c r="H127" s="517"/>
      <c r="I127" s="517"/>
      <c r="J127" s="517"/>
      <c r="K127" s="517"/>
      <c r="L127" s="521"/>
    </row>
    <row r="128" spans="1:12" ht="15.75">
      <c r="A128" s="517"/>
      <c r="B128" s="517"/>
      <c r="C128" s="518"/>
      <c r="D128" s="519"/>
      <c r="E128" s="517"/>
      <c r="F128" s="517"/>
      <c r="G128" s="517"/>
      <c r="H128" s="517"/>
      <c r="I128" s="517"/>
      <c r="J128" s="517"/>
      <c r="K128" s="517"/>
      <c r="L128" s="521"/>
    </row>
    <row r="129" spans="1:12" ht="15.75">
      <c r="A129" s="517"/>
      <c r="B129" s="517"/>
      <c r="C129" s="518"/>
      <c r="D129" s="519"/>
      <c r="E129" s="517"/>
      <c r="F129" s="517"/>
      <c r="G129" s="517"/>
      <c r="H129" s="517"/>
      <c r="I129" s="517"/>
      <c r="J129" s="517"/>
      <c r="K129" s="517"/>
      <c r="L129" s="521"/>
    </row>
    <row r="130" spans="1:12" ht="15.75">
      <c r="A130" s="517"/>
      <c r="B130" s="517"/>
      <c r="C130" s="518"/>
      <c r="D130" s="519"/>
      <c r="E130" s="517"/>
      <c r="F130" s="517"/>
      <c r="G130" s="517"/>
      <c r="H130" s="517"/>
      <c r="I130" s="517"/>
      <c r="J130" s="517"/>
      <c r="K130" s="517"/>
      <c r="L130" s="521"/>
    </row>
    <row r="131" spans="1:12" ht="15.75">
      <c r="A131" s="517"/>
      <c r="B131" s="517"/>
      <c r="C131" s="518"/>
      <c r="D131" s="519"/>
      <c r="E131" s="517"/>
      <c r="F131" s="517"/>
      <c r="G131" s="517"/>
      <c r="H131" s="517"/>
      <c r="I131" s="517"/>
      <c r="J131" s="517"/>
      <c r="K131" s="517"/>
      <c r="L131" s="521"/>
    </row>
    <row r="132" spans="1:12" ht="15.75">
      <c r="A132" s="517"/>
      <c r="B132" s="517"/>
      <c r="C132" s="518"/>
      <c r="D132" s="519"/>
      <c r="E132" s="517"/>
      <c r="F132" s="517"/>
      <c r="G132" s="517"/>
      <c r="H132" s="517"/>
      <c r="I132" s="517"/>
      <c r="J132" s="517"/>
      <c r="K132" s="517"/>
      <c r="L132" s="521"/>
    </row>
    <row r="133" spans="1:12" ht="15.75">
      <c r="A133" s="517"/>
      <c r="B133" s="517"/>
      <c r="C133" s="518"/>
      <c r="D133" s="519"/>
      <c r="E133" s="517"/>
      <c r="F133" s="517"/>
      <c r="G133" s="517"/>
      <c r="H133" s="517"/>
      <c r="I133" s="517"/>
      <c r="J133" s="517"/>
      <c r="K133" s="517"/>
      <c r="L133" s="521"/>
    </row>
    <row r="134" spans="1:12" ht="15.75">
      <c r="A134" s="517"/>
      <c r="B134" s="517"/>
      <c r="C134" s="518"/>
      <c r="D134" s="519"/>
      <c r="E134" s="517"/>
      <c r="F134" s="517"/>
      <c r="G134" s="517"/>
      <c r="H134" s="517"/>
      <c r="I134" s="517"/>
      <c r="J134" s="517"/>
      <c r="K134" s="517"/>
      <c r="L134" s="521"/>
    </row>
    <row r="135" spans="1:12" ht="15.75">
      <c r="A135" s="517"/>
      <c r="B135" s="517"/>
      <c r="C135" s="518"/>
      <c r="D135" s="519"/>
      <c r="E135" s="517"/>
      <c r="F135" s="517"/>
      <c r="G135" s="517"/>
      <c r="H135" s="517"/>
      <c r="I135" s="517"/>
      <c r="J135" s="517"/>
      <c r="K135" s="517"/>
      <c r="L135" s="521"/>
    </row>
    <row r="136" spans="1:12" ht="15.75">
      <c r="A136" s="517"/>
      <c r="B136" s="517"/>
      <c r="C136" s="518"/>
      <c r="D136" s="519"/>
      <c r="E136" s="517"/>
      <c r="F136" s="517"/>
      <c r="G136" s="517"/>
      <c r="H136" s="517"/>
      <c r="I136" s="517"/>
      <c r="J136" s="517"/>
      <c r="K136" s="517"/>
      <c r="L136" s="521"/>
    </row>
    <row r="137" spans="1:12" ht="15.75">
      <c r="A137" s="517"/>
      <c r="B137" s="517"/>
      <c r="C137" s="518"/>
      <c r="D137" s="519"/>
      <c r="E137" s="517"/>
      <c r="F137" s="517"/>
      <c r="G137" s="517"/>
      <c r="H137" s="517"/>
      <c r="I137" s="517"/>
      <c r="J137" s="517"/>
      <c r="K137" s="517"/>
      <c r="L137" s="521"/>
    </row>
    <row r="138" spans="1:12" ht="15.75">
      <c r="A138" s="517"/>
      <c r="B138" s="517"/>
      <c r="C138" s="518"/>
      <c r="D138" s="519"/>
      <c r="E138" s="517"/>
      <c r="F138" s="517"/>
      <c r="G138" s="517"/>
      <c r="H138" s="517"/>
      <c r="I138" s="517"/>
      <c r="J138" s="517"/>
      <c r="K138" s="517"/>
      <c r="L138" s="521"/>
    </row>
    <row r="139" spans="1:12" ht="15.75">
      <c r="A139" s="517"/>
      <c r="B139" s="517"/>
      <c r="C139" s="518"/>
      <c r="D139" s="519"/>
      <c r="E139" s="517"/>
      <c r="F139" s="517"/>
      <c r="G139" s="517"/>
      <c r="H139" s="517"/>
      <c r="I139" s="517"/>
      <c r="J139" s="517"/>
      <c r="K139" s="517"/>
      <c r="L139" s="521"/>
    </row>
    <row r="140" spans="1:12" ht="15.75">
      <c r="A140" s="517"/>
      <c r="B140" s="517"/>
      <c r="C140" s="518"/>
      <c r="D140" s="519"/>
      <c r="E140" s="517"/>
      <c r="F140" s="517"/>
      <c r="G140" s="517"/>
      <c r="H140" s="517"/>
      <c r="I140" s="517"/>
      <c r="J140" s="517"/>
      <c r="K140" s="517"/>
      <c r="L140" s="521"/>
    </row>
    <row r="141" spans="1:12" ht="15.75">
      <c r="A141" s="517"/>
      <c r="B141" s="517"/>
      <c r="C141" s="518"/>
      <c r="D141" s="519"/>
      <c r="E141" s="517"/>
      <c r="F141" s="517"/>
      <c r="G141" s="517"/>
      <c r="H141" s="517"/>
      <c r="I141" s="517"/>
      <c r="J141" s="517"/>
      <c r="K141" s="517"/>
      <c r="L141" s="521"/>
    </row>
    <row r="142" spans="1:12" ht="15.75">
      <c r="A142" s="517"/>
      <c r="B142" s="517"/>
      <c r="C142" s="518"/>
      <c r="D142" s="519"/>
      <c r="E142" s="517"/>
      <c r="F142" s="517"/>
      <c r="G142" s="517"/>
      <c r="H142" s="517"/>
      <c r="I142" s="517"/>
      <c r="J142" s="517"/>
      <c r="K142" s="517"/>
      <c r="L142" s="521"/>
    </row>
    <row r="143" spans="1:12" ht="15.75">
      <c r="A143" s="517"/>
      <c r="B143" s="517"/>
      <c r="C143" s="518"/>
      <c r="D143" s="519"/>
      <c r="E143" s="517"/>
      <c r="F143" s="517"/>
      <c r="G143" s="517"/>
      <c r="H143" s="517"/>
      <c r="I143" s="517"/>
      <c r="J143" s="517"/>
      <c r="K143" s="517"/>
      <c r="L143" s="521"/>
    </row>
    <row r="144" spans="1:12" ht="15.75">
      <c r="A144" s="308"/>
      <c r="B144" s="308"/>
      <c r="C144" s="527"/>
      <c r="D144" s="528"/>
      <c r="E144" s="308"/>
      <c r="F144" s="308"/>
      <c r="G144" s="308"/>
      <c r="H144" s="308"/>
      <c r="I144" s="308"/>
      <c r="J144" s="308"/>
      <c r="K144" s="308"/>
      <c r="L144" s="529"/>
    </row>
    <row r="145" spans="1:12" ht="15.75">
      <c r="A145" s="308"/>
      <c r="B145" s="308"/>
      <c r="C145" s="527"/>
      <c r="D145" s="528"/>
      <c r="E145" s="308"/>
      <c r="F145" s="308"/>
      <c r="G145" s="308"/>
      <c r="H145" s="308"/>
      <c r="I145" s="308"/>
      <c r="J145" s="308"/>
      <c r="K145" s="308"/>
      <c r="L145" s="529"/>
    </row>
    <row r="146" spans="1:12" ht="15.75">
      <c r="A146" s="308"/>
      <c r="B146" s="308"/>
      <c r="C146" s="527"/>
      <c r="D146" s="528"/>
      <c r="E146" s="308"/>
      <c r="F146" s="308"/>
      <c r="G146" s="308"/>
      <c r="H146" s="308"/>
      <c r="I146" s="308"/>
      <c r="J146" s="308"/>
      <c r="K146" s="308"/>
      <c r="L146" s="529"/>
    </row>
    <row r="147" spans="1:12" ht="15.75">
      <c r="A147" s="308"/>
      <c r="B147" s="308"/>
      <c r="C147" s="527"/>
      <c r="D147" s="528"/>
      <c r="E147" s="308"/>
      <c r="F147" s="308"/>
      <c r="G147" s="308"/>
      <c r="H147" s="308"/>
      <c r="I147" s="308"/>
      <c r="J147" s="308"/>
      <c r="K147" s="308"/>
      <c r="L147" s="529"/>
    </row>
    <row r="148" spans="1:12" ht="15.75">
      <c r="A148" s="308"/>
      <c r="B148" s="308"/>
      <c r="C148" s="527"/>
      <c r="D148" s="528"/>
      <c r="E148" s="308"/>
      <c r="F148" s="308"/>
      <c r="G148" s="308"/>
      <c r="H148" s="308"/>
      <c r="I148" s="308"/>
      <c r="J148" s="308"/>
      <c r="K148" s="308"/>
      <c r="L148" s="529"/>
    </row>
    <row r="149" spans="1:12" ht="15.75">
      <c r="A149" s="308"/>
      <c r="B149" s="308"/>
      <c r="C149" s="527"/>
      <c r="D149" s="528"/>
      <c r="E149" s="308"/>
      <c r="F149" s="308"/>
      <c r="G149" s="308"/>
      <c r="H149" s="308"/>
      <c r="I149" s="308"/>
      <c r="J149" s="308"/>
      <c r="K149" s="308"/>
      <c r="L149" s="529"/>
    </row>
    <row r="150" spans="1:12" ht="15.75">
      <c r="A150" s="308"/>
      <c r="B150" s="308"/>
      <c r="C150" s="527"/>
      <c r="D150" s="528"/>
      <c r="E150" s="308"/>
      <c r="F150" s="308"/>
      <c r="G150" s="308"/>
      <c r="H150" s="308"/>
      <c r="I150" s="308"/>
      <c r="J150" s="308"/>
      <c r="K150" s="308"/>
      <c r="L150" s="529"/>
    </row>
    <row r="151" spans="1:12" ht="15.75">
      <c r="A151" s="308"/>
      <c r="B151" s="308"/>
      <c r="C151" s="527"/>
      <c r="D151" s="528"/>
      <c r="E151" s="308"/>
      <c r="F151" s="308"/>
      <c r="G151" s="308"/>
      <c r="H151" s="308"/>
      <c r="I151" s="308"/>
      <c r="J151" s="308"/>
      <c r="K151" s="308"/>
      <c r="L151" s="529"/>
    </row>
    <row r="152" spans="1:12" ht="15.75">
      <c r="A152" s="308"/>
      <c r="B152" s="308"/>
      <c r="C152" s="527"/>
      <c r="D152" s="528"/>
      <c r="E152" s="308"/>
      <c r="F152" s="308"/>
      <c r="G152" s="308"/>
      <c r="H152" s="308"/>
      <c r="I152" s="308"/>
      <c r="J152" s="308"/>
      <c r="K152" s="308"/>
      <c r="L152" s="529"/>
    </row>
    <row r="153" spans="1:12" ht="15.75">
      <c r="A153" s="308"/>
      <c r="B153" s="308"/>
      <c r="C153" s="527"/>
      <c r="D153" s="528"/>
      <c r="E153" s="308"/>
      <c r="F153" s="308"/>
      <c r="G153" s="308"/>
      <c r="H153" s="308"/>
      <c r="I153" s="308"/>
      <c r="J153" s="308"/>
      <c r="K153" s="308"/>
      <c r="L153" s="529"/>
    </row>
    <row r="154" spans="1:12" ht="15.75">
      <c r="A154" s="308"/>
      <c r="B154" s="308"/>
      <c r="C154" s="527"/>
      <c r="D154" s="528"/>
      <c r="E154" s="308"/>
      <c r="F154" s="308"/>
      <c r="G154" s="308"/>
      <c r="H154" s="308"/>
      <c r="I154" s="308"/>
      <c r="J154" s="308"/>
      <c r="K154" s="308"/>
      <c r="L154" s="529"/>
    </row>
    <row r="155" spans="1:12" ht="15.75">
      <c r="A155" s="308"/>
      <c r="B155" s="308"/>
      <c r="C155" s="527"/>
      <c r="D155" s="528"/>
      <c r="E155" s="308"/>
      <c r="F155" s="308"/>
      <c r="G155" s="308"/>
      <c r="H155" s="308"/>
      <c r="I155" s="308"/>
      <c r="J155" s="308"/>
      <c r="K155" s="308"/>
      <c r="L155" s="529"/>
    </row>
    <row r="156" spans="1:12" ht="15.75">
      <c r="A156" s="308"/>
      <c r="B156" s="308"/>
      <c r="C156" s="527"/>
      <c r="D156" s="528"/>
      <c r="E156" s="308"/>
      <c r="F156" s="308"/>
      <c r="G156" s="308"/>
      <c r="H156" s="308"/>
      <c r="I156" s="308"/>
      <c r="J156" s="308"/>
      <c r="K156" s="308"/>
      <c r="L156" s="529"/>
    </row>
    <row r="157" spans="1:12" ht="15.75">
      <c r="A157" s="308"/>
      <c r="B157" s="308"/>
      <c r="C157" s="527"/>
      <c r="D157" s="528"/>
      <c r="E157" s="308"/>
      <c r="F157" s="308"/>
      <c r="G157" s="308"/>
      <c r="H157" s="308"/>
      <c r="I157" s="308"/>
      <c r="J157" s="308"/>
      <c r="K157" s="308"/>
      <c r="L157" s="529"/>
    </row>
    <row r="158" spans="1:12" ht="15.75">
      <c r="A158" s="308"/>
      <c r="B158" s="308"/>
      <c r="C158" s="527"/>
      <c r="D158" s="528"/>
      <c r="E158" s="308"/>
      <c r="F158" s="308"/>
      <c r="G158" s="308"/>
      <c r="H158" s="308"/>
      <c r="I158" s="308"/>
      <c r="J158" s="308"/>
      <c r="K158" s="308"/>
      <c r="L158" s="529"/>
    </row>
    <row r="159" spans="1:12" ht="15.75">
      <c r="A159" s="308"/>
      <c r="B159" s="308"/>
      <c r="C159" s="527"/>
      <c r="D159" s="528"/>
      <c r="E159" s="308"/>
      <c r="F159" s="308"/>
      <c r="G159" s="308"/>
      <c r="H159" s="308"/>
      <c r="I159" s="308"/>
      <c r="J159" s="308"/>
      <c r="K159" s="308"/>
      <c r="L159" s="529"/>
    </row>
    <row r="160" spans="1:12" ht="15.75">
      <c r="A160" s="308"/>
      <c r="B160" s="308"/>
      <c r="C160" s="527"/>
      <c r="D160" s="528"/>
      <c r="E160" s="308"/>
      <c r="F160" s="308"/>
      <c r="G160" s="308"/>
      <c r="H160" s="308"/>
      <c r="I160" s="308"/>
      <c r="J160" s="308"/>
      <c r="K160" s="308"/>
      <c r="L160" s="529"/>
    </row>
    <row r="161" spans="1:12" ht="15.75">
      <c r="A161" s="308"/>
      <c r="B161" s="308"/>
      <c r="C161" s="527"/>
      <c r="D161" s="528"/>
      <c r="E161" s="308"/>
      <c r="F161" s="308"/>
      <c r="G161" s="308"/>
      <c r="H161" s="308"/>
      <c r="I161" s="308"/>
      <c r="J161" s="308"/>
      <c r="K161" s="308"/>
      <c r="L161" s="529"/>
    </row>
    <row r="162" spans="1:12" ht="15.75">
      <c r="A162" s="308"/>
      <c r="B162" s="308"/>
      <c r="C162" s="527"/>
      <c r="D162" s="528"/>
      <c r="E162" s="308"/>
      <c r="F162" s="308"/>
      <c r="G162" s="308"/>
      <c r="H162" s="308"/>
      <c r="I162" s="308"/>
      <c r="J162" s="308"/>
      <c r="K162" s="308"/>
      <c r="L162" s="529"/>
    </row>
    <row r="163" spans="1:12" ht="15.75">
      <c r="A163" s="308"/>
      <c r="B163" s="308"/>
      <c r="C163" s="527"/>
      <c r="D163" s="528"/>
      <c r="E163" s="308"/>
      <c r="F163" s="308"/>
      <c r="G163" s="308"/>
      <c r="H163" s="308"/>
      <c r="I163" s="308"/>
      <c r="J163" s="308"/>
      <c r="K163" s="308"/>
      <c r="L163" s="529"/>
    </row>
  </sheetData>
  <sheetProtection/>
  <mergeCells count="11">
    <mergeCell ref="A38:H38"/>
    <mergeCell ref="A39:H39"/>
    <mergeCell ref="A1:L1"/>
    <mergeCell ref="A2:L2"/>
    <mergeCell ref="O4:P4"/>
    <mergeCell ref="Q4:R4"/>
    <mergeCell ref="B6:H6"/>
    <mergeCell ref="B10:H10"/>
    <mergeCell ref="B13:H13"/>
    <mergeCell ref="B23:D23"/>
    <mergeCell ref="B33:E33"/>
  </mergeCells>
  <printOptions/>
  <pageMargins left="0.7" right="0.7" top="0.75" bottom="0.75" header="0.3" footer="0.3"/>
  <pageSetup horizontalDpi="600" verticalDpi="600" orientation="landscape" paperSize="9" scale="95" r:id="rId3"/>
  <legacyDrawing r:id="rId2"/>
</worksheet>
</file>

<file path=xl/worksheets/sheet14.xml><?xml version="1.0" encoding="utf-8"?>
<worksheet xmlns="http://schemas.openxmlformats.org/spreadsheetml/2006/main" xmlns:r="http://schemas.openxmlformats.org/officeDocument/2006/relationships">
  <dimension ref="A1:R88"/>
  <sheetViews>
    <sheetView zoomScalePageLayoutView="0" workbookViewId="0" topLeftCell="A76">
      <selection activeCell="A1" sqref="A1:L82"/>
    </sheetView>
  </sheetViews>
  <sheetFormatPr defaultColWidth="9.00390625" defaultRowHeight="15.75"/>
  <cols>
    <col min="1" max="1" width="3.75390625" style="522" customWidth="1"/>
    <col min="2" max="2" width="6.375" style="522" customWidth="1"/>
    <col min="3" max="3" width="34.75390625" style="522" customWidth="1"/>
    <col min="4" max="4" width="6.75390625" style="531" customWidth="1"/>
    <col min="5" max="5" width="7.375" style="522" customWidth="1"/>
    <col min="6" max="6" width="5.25390625" style="522" customWidth="1"/>
    <col min="7" max="7" width="7.625" style="522" customWidth="1"/>
    <col min="8" max="8" width="7.00390625" style="522" customWidth="1"/>
    <col min="9" max="9" width="12.875" style="522" customWidth="1"/>
    <col min="10" max="10" width="11.875" style="522" customWidth="1"/>
    <col min="11" max="11" width="9.00390625" style="522" customWidth="1"/>
    <col min="12" max="12" width="17.00390625" style="532" customWidth="1"/>
    <col min="13" max="13" width="12.75390625" style="522" customWidth="1"/>
    <col min="14" max="14" width="10.50390625" style="522" customWidth="1"/>
    <col min="15" max="22" width="8.00390625" style="522" customWidth="1"/>
  </cols>
  <sheetData>
    <row r="1" spans="1:13" s="312" customFormat="1" ht="16.5" customHeight="1">
      <c r="A1" s="1285" t="s">
        <v>703</v>
      </c>
      <c r="B1" s="1285"/>
      <c r="C1" s="1285"/>
      <c r="D1" s="1285"/>
      <c r="E1" s="1285"/>
      <c r="F1" s="1285"/>
      <c r="G1" s="1285"/>
      <c r="H1" s="1285"/>
      <c r="I1" s="1285"/>
      <c r="J1" s="1285"/>
      <c r="K1" s="1285"/>
      <c r="L1" s="1285"/>
      <c r="M1" s="311"/>
    </row>
    <row r="2" spans="1:13" s="312" customFormat="1" ht="16.5" customHeight="1">
      <c r="A2" s="1255" t="s">
        <v>426</v>
      </c>
      <c r="B2" s="1255"/>
      <c r="C2" s="1255"/>
      <c r="D2" s="1255"/>
      <c r="E2" s="1255"/>
      <c r="F2" s="1255"/>
      <c r="G2" s="1255"/>
      <c r="H2" s="1255"/>
      <c r="I2" s="1255"/>
      <c r="J2" s="1255"/>
      <c r="K2" s="1255"/>
      <c r="L2" s="1255"/>
      <c r="M2" s="311"/>
    </row>
    <row r="3" spans="1:13" s="312" customFormat="1" ht="16.5" customHeight="1">
      <c r="A3" s="313"/>
      <c r="B3" s="313"/>
      <c r="C3" s="313"/>
      <c r="D3" s="313"/>
      <c r="E3" s="313"/>
      <c r="F3" s="313"/>
      <c r="G3" s="313"/>
      <c r="H3" s="313"/>
      <c r="I3" s="313"/>
      <c r="J3" s="313"/>
      <c r="K3" s="313"/>
      <c r="L3" s="313"/>
      <c r="M3" s="311"/>
    </row>
    <row r="4" spans="1:13" s="535" customFormat="1" ht="16.5" customHeight="1" thickBot="1">
      <c r="A4" s="313"/>
      <c r="B4" s="313"/>
      <c r="C4" s="313"/>
      <c r="D4" s="313"/>
      <c r="E4" s="313"/>
      <c r="F4" s="313"/>
      <c r="G4" s="313"/>
      <c r="H4" s="313"/>
      <c r="I4" s="313"/>
      <c r="J4" s="313"/>
      <c r="K4" s="313"/>
      <c r="L4" s="533" t="s">
        <v>497</v>
      </c>
      <c r="M4" s="534"/>
    </row>
    <row r="5" spans="1:18" s="542" customFormat="1" ht="13.5" customHeight="1">
      <c r="A5" s="317" t="s">
        <v>428</v>
      </c>
      <c r="B5" s="536" t="s">
        <v>498</v>
      </c>
      <c r="C5" s="318" t="s">
        <v>429</v>
      </c>
      <c r="D5" s="537" t="s">
        <v>140</v>
      </c>
      <c r="E5" s="537" t="s">
        <v>160</v>
      </c>
      <c r="F5" s="537" t="s">
        <v>431</v>
      </c>
      <c r="G5" s="537" t="s">
        <v>401</v>
      </c>
      <c r="H5" s="537" t="s">
        <v>432</v>
      </c>
      <c r="I5" s="318" t="s">
        <v>39</v>
      </c>
      <c r="J5" s="318" t="s">
        <v>19</v>
      </c>
      <c r="K5" s="537" t="s">
        <v>90</v>
      </c>
      <c r="L5" s="538" t="s">
        <v>288</v>
      </c>
      <c r="M5" s="539"/>
      <c r="N5" s="540"/>
      <c r="O5" s="1286"/>
      <c r="P5" s="1286"/>
      <c r="Q5" s="1286"/>
      <c r="R5" s="1286"/>
    </row>
    <row r="6" spans="1:18" s="542" customFormat="1" ht="15.75" customHeight="1" thickBot="1">
      <c r="A6" s="326"/>
      <c r="B6" s="543" t="s">
        <v>136</v>
      </c>
      <c r="C6" s="327"/>
      <c r="D6" s="327"/>
      <c r="E6" s="327"/>
      <c r="F6" s="544"/>
      <c r="G6" s="327"/>
      <c r="H6" s="327"/>
      <c r="I6" s="327"/>
      <c r="J6" s="327"/>
      <c r="K6" s="327"/>
      <c r="L6" s="329"/>
      <c r="M6" s="539"/>
      <c r="N6" s="540"/>
      <c r="O6" s="541"/>
      <c r="P6" s="541"/>
      <c r="Q6" s="541"/>
      <c r="R6" s="541"/>
    </row>
    <row r="7" spans="1:18" s="336" customFormat="1" ht="27.75" customHeight="1" thickBot="1">
      <c r="A7" s="545"/>
      <c r="B7" s="546" t="s">
        <v>434</v>
      </c>
      <c r="C7" s="1287" t="s">
        <v>499</v>
      </c>
      <c r="D7" s="1288"/>
      <c r="E7" s="1288"/>
      <c r="F7" s="1288"/>
      <c r="G7" s="1288"/>
      <c r="H7" s="1289"/>
      <c r="I7" s="331">
        <f>I8</f>
        <v>773416</v>
      </c>
      <c r="J7" s="331">
        <f aca="true" t="shared" si="0" ref="J7:J28">I7</f>
        <v>773416</v>
      </c>
      <c r="K7" s="547"/>
      <c r="L7" s="548"/>
      <c r="M7" s="333"/>
      <c r="N7" s="334"/>
      <c r="O7" s="335"/>
      <c r="P7" s="335"/>
      <c r="Q7" s="335"/>
      <c r="R7" s="335"/>
    </row>
    <row r="8" spans="1:18" s="558" customFormat="1" ht="15.75" customHeight="1">
      <c r="A8" s="549"/>
      <c r="B8" s="550"/>
      <c r="C8" s="551" t="s">
        <v>500</v>
      </c>
      <c r="D8" s="552"/>
      <c r="E8" s="552"/>
      <c r="F8" s="553"/>
      <c r="G8" s="554"/>
      <c r="H8" s="553"/>
      <c r="I8" s="555">
        <f>SUM(I9+I29+I38+I44+I50+I54+I69)</f>
        <v>773416</v>
      </c>
      <c r="J8" s="555">
        <f t="shared" si="0"/>
        <v>773416</v>
      </c>
      <c r="K8" s="553"/>
      <c r="L8" s="556"/>
      <c r="M8" s="557"/>
      <c r="O8" s="557"/>
      <c r="P8" s="557"/>
      <c r="Q8" s="557"/>
      <c r="R8" s="557"/>
    </row>
    <row r="9" spans="1:12" s="567" customFormat="1" ht="17.25" customHeight="1" thickBot="1">
      <c r="A9" s="559" t="s">
        <v>438</v>
      </c>
      <c r="B9" s="560" t="s">
        <v>32</v>
      </c>
      <c r="C9" s="561" t="s">
        <v>501</v>
      </c>
      <c r="D9" s="562"/>
      <c r="E9" s="562"/>
      <c r="F9" s="563"/>
      <c r="G9" s="562"/>
      <c r="H9" s="564"/>
      <c r="I9" s="565">
        <f>SUM(I10:I28)</f>
        <v>146420</v>
      </c>
      <c r="J9" s="565">
        <f t="shared" si="0"/>
        <v>146420</v>
      </c>
      <c r="K9" s="562"/>
      <c r="L9" s="566" t="s">
        <v>502</v>
      </c>
    </row>
    <row r="10" spans="1:12" s="576" customFormat="1" ht="15" customHeight="1">
      <c r="A10" s="356">
        <v>1</v>
      </c>
      <c r="B10" s="568"/>
      <c r="C10" s="569" t="s">
        <v>503</v>
      </c>
      <c r="D10" s="570">
        <v>100</v>
      </c>
      <c r="E10" s="396">
        <v>18</v>
      </c>
      <c r="F10" s="571">
        <v>12</v>
      </c>
      <c r="G10" s="570"/>
      <c r="H10" s="570"/>
      <c r="I10" s="572">
        <f>PRODUCT(D10:H10)</f>
        <v>21600</v>
      </c>
      <c r="J10" s="573">
        <f t="shared" si="0"/>
        <v>21600</v>
      </c>
      <c r="K10" s="574"/>
      <c r="L10" s="575" t="s">
        <v>504</v>
      </c>
    </row>
    <row r="11" spans="1:12" s="576" customFormat="1" ht="14.25" customHeight="1">
      <c r="A11" s="445">
        <v>2</v>
      </c>
      <c r="B11" s="577"/>
      <c r="C11" s="578" t="s">
        <v>505</v>
      </c>
      <c r="D11" s="577">
        <v>100</v>
      </c>
      <c r="E11" s="396">
        <v>18</v>
      </c>
      <c r="F11" s="571">
        <v>12</v>
      </c>
      <c r="G11" s="577"/>
      <c r="H11" s="577"/>
      <c r="I11" s="572">
        <f aca="true" t="shared" si="1" ref="I11:I28">PRODUCT(D11:H11)</f>
        <v>21600</v>
      </c>
      <c r="J11" s="579">
        <f t="shared" si="0"/>
        <v>21600</v>
      </c>
      <c r="K11" s="580"/>
      <c r="L11" s="581"/>
    </row>
    <row r="12" spans="1:12" s="576" customFormat="1" ht="15" customHeight="1">
      <c r="A12" s="445">
        <v>3</v>
      </c>
      <c r="B12" s="577"/>
      <c r="C12" s="578" t="s">
        <v>506</v>
      </c>
      <c r="D12" s="577">
        <v>100</v>
      </c>
      <c r="E12" s="396">
        <v>18</v>
      </c>
      <c r="F12" s="571">
        <v>12</v>
      </c>
      <c r="G12" s="577"/>
      <c r="H12" s="577"/>
      <c r="I12" s="572">
        <f t="shared" si="1"/>
        <v>21600</v>
      </c>
      <c r="J12" s="579">
        <f t="shared" si="0"/>
        <v>21600</v>
      </c>
      <c r="K12" s="580"/>
      <c r="L12" s="581"/>
    </row>
    <row r="13" spans="1:12" s="576" customFormat="1" ht="15" customHeight="1">
      <c r="A13" s="445">
        <v>4</v>
      </c>
      <c r="B13" s="577"/>
      <c r="C13" s="578" t="s">
        <v>507</v>
      </c>
      <c r="D13" s="577">
        <v>100</v>
      </c>
      <c r="E13" s="396">
        <v>18</v>
      </c>
      <c r="F13" s="571">
        <v>12</v>
      </c>
      <c r="G13" s="577"/>
      <c r="H13" s="577"/>
      <c r="I13" s="572">
        <f t="shared" si="1"/>
        <v>21600</v>
      </c>
      <c r="J13" s="579">
        <f t="shared" si="0"/>
        <v>21600</v>
      </c>
      <c r="K13" s="580"/>
      <c r="L13" s="581"/>
    </row>
    <row r="14" spans="1:12" s="576" customFormat="1" ht="16.5" customHeight="1">
      <c r="A14" s="445">
        <v>5</v>
      </c>
      <c r="B14" s="577"/>
      <c r="C14" s="578" t="s">
        <v>508</v>
      </c>
      <c r="D14" s="577">
        <v>100</v>
      </c>
      <c r="E14" s="582"/>
      <c r="F14" s="570">
        <v>14</v>
      </c>
      <c r="G14" s="577"/>
      <c r="H14" s="577"/>
      <c r="I14" s="572">
        <f t="shared" si="1"/>
        <v>1400</v>
      </c>
      <c r="J14" s="579">
        <f t="shared" si="0"/>
        <v>1400</v>
      </c>
      <c r="K14" s="580"/>
      <c r="L14" s="581"/>
    </row>
    <row r="15" spans="1:12" s="576" customFormat="1" ht="15" customHeight="1">
      <c r="A15" s="445">
        <v>6</v>
      </c>
      <c r="B15" s="583"/>
      <c r="C15" s="578" t="s">
        <v>509</v>
      </c>
      <c r="D15" s="577">
        <v>50</v>
      </c>
      <c r="E15" s="582">
        <v>1</v>
      </c>
      <c r="F15" s="571">
        <v>12</v>
      </c>
      <c r="G15" s="577"/>
      <c r="H15" s="577"/>
      <c r="I15" s="572">
        <f t="shared" si="1"/>
        <v>600</v>
      </c>
      <c r="J15" s="579">
        <f t="shared" si="0"/>
        <v>600</v>
      </c>
      <c r="K15" s="580"/>
      <c r="L15" s="584" t="s">
        <v>504</v>
      </c>
    </row>
    <row r="16" spans="1:12" s="576" customFormat="1" ht="14.25" customHeight="1">
      <c r="A16" s="445">
        <v>7</v>
      </c>
      <c r="B16" s="583"/>
      <c r="C16" s="578" t="s">
        <v>510</v>
      </c>
      <c r="D16" s="577">
        <v>150</v>
      </c>
      <c r="E16" s="582">
        <v>1</v>
      </c>
      <c r="F16" s="571">
        <v>12</v>
      </c>
      <c r="G16" s="577"/>
      <c r="H16" s="577"/>
      <c r="I16" s="572">
        <f t="shared" si="1"/>
        <v>1800</v>
      </c>
      <c r="J16" s="579">
        <f t="shared" si="0"/>
        <v>1800</v>
      </c>
      <c r="K16" s="580"/>
      <c r="L16" s="584" t="s">
        <v>504</v>
      </c>
    </row>
    <row r="17" spans="1:12" s="576" customFormat="1" ht="15.75" customHeight="1">
      <c r="A17" s="445">
        <v>8</v>
      </c>
      <c r="B17" s="583"/>
      <c r="C17" s="578" t="s">
        <v>511</v>
      </c>
      <c r="D17" s="577">
        <v>200</v>
      </c>
      <c r="E17" s="582">
        <v>1</v>
      </c>
      <c r="F17" s="571">
        <v>12</v>
      </c>
      <c r="G17" s="577"/>
      <c r="H17" s="577"/>
      <c r="I17" s="572">
        <f t="shared" si="1"/>
        <v>2400</v>
      </c>
      <c r="J17" s="579">
        <f t="shared" si="0"/>
        <v>2400</v>
      </c>
      <c r="K17" s="580"/>
      <c r="L17" s="584" t="s">
        <v>504</v>
      </c>
    </row>
    <row r="18" spans="1:12" s="576" customFormat="1" ht="13.5" customHeight="1">
      <c r="A18" s="445">
        <v>9</v>
      </c>
      <c r="B18" s="585"/>
      <c r="C18" s="586" t="s">
        <v>512</v>
      </c>
      <c r="D18" s="582">
        <v>150</v>
      </c>
      <c r="E18" s="582">
        <v>1</v>
      </c>
      <c r="F18" s="571">
        <v>12</v>
      </c>
      <c r="G18" s="582"/>
      <c r="H18" s="582"/>
      <c r="I18" s="572">
        <f t="shared" si="1"/>
        <v>1800</v>
      </c>
      <c r="J18" s="587">
        <f t="shared" si="0"/>
        <v>1800</v>
      </c>
      <c r="K18" s="588"/>
      <c r="L18" s="584" t="s">
        <v>504</v>
      </c>
    </row>
    <row r="19" spans="1:12" s="576" customFormat="1" ht="16.5" customHeight="1">
      <c r="A19" s="445">
        <v>10</v>
      </c>
      <c r="B19" s="585"/>
      <c r="C19" s="586" t="s">
        <v>513</v>
      </c>
      <c r="D19" s="582">
        <v>150</v>
      </c>
      <c r="E19" s="582">
        <v>1</v>
      </c>
      <c r="F19" s="571">
        <v>12</v>
      </c>
      <c r="G19" s="582"/>
      <c r="H19" s="582"/>
      <c r="I19" s="572">
        <f t="shared" si="1"/>
        <v>1800</v>
      </c>
      <c r="J19" s="579">
        <f t="shared" si="0"/>
        <v>1800</v>
      </c>
      <c r="K19" s="588"/>
      <c r="L19" s="584" t="s">
        <v>504</v>
      </c>
    </row>
    <row r="20" spans="1:12" s="576" customFormat="1" ht="15" customHeight="1">
      <c r="A20" s="445">
        <v>11</v>
      </c>
      <c r="B20" s="589"/>
      <c r="C20" s="590" t="s">
        <v>514</v>
      </c>
      <c r="D20" s="591">
        <v>250</v>
      </c>
      <c r="E20" s="591">
        <v>1</v>
      </c>
      <c r="F20" s="571">
        <v>12</v>
      </c>
      <c r="G20" s="591"/>
      <c r="H20" s="591"/>
      <c r="I20" s="572">
        <f t="shared" si="1"/>
        <v>3000</v>
      </c>
      <c r="J20" s="579">
        <f t="shared" si="0"/>
        <v>3000</v>
      </c>
      <c r="K20" s="592"/>
      <c r="L20" s="584" t="s">
        <v>504</v>
      </c>
    </row>
    <row r="21" spans="1:12" s="576" customFormat="1" ht="16.5" customHeight="1">
      <c r="A21" s="445">
        <v>12</v>
      </c>
      <c r="B21" s="589"/>
      <c r="C21" s="590" t="s">
        <v>515</v>
      </c>
      <c r="D21" s="591">
        <v>175</v>
      </c>
      <c r="E21" s="591">
        <v>1</v>
      </c>
      <c r="F21" s="571">
        <v>12</v>
      </c>
      <c r="G21" s="591"/>
      <c r="H21" s="591"/>
      <c r="I21" s="572">
        <f t="shared" si="1"/>
        <v>2100</v>
      </c>
      <c r="J21" s="593">
        <f t="shared" si="0"/>
        <v>2100</v>
      </c>
      <c r="K21" s="592"/>
      <c r="L21" s="584" t="s">
        <v>504</v>
      </c>
    </row>
    <row r="22" spans="1:12" s="576" customFormat="1" ht="15" customHeight="1">
      <c r="A22" s="445">
        <v>13</v>
      </c>
      <c r="B22" s="585"/>
      <c r="C22" s="586" t="s">
        <v>516</v>
      </c>
      <c r="D22" s="582">
        <v>175</v>
      </c>
      <c r="E22" s="582">
        <v>1</v>
      </c>
      <c r="F22" s="571">
        <v>12</v>
      </c>
      <c r="G22" s="582"/>
      <c r="H22" s="582"/>
      <c r="I22" s="572">
        <f t="shared" si="1"/>
        <v>2100</v>
      </c>
      <c r="J22" s="587">
        <f t="shared" si="0"/>
        <v>2100</v>
      </c>
      <c r="K22" s="588"/>
      <c r="L22" s="584" t="s">
        <v>504</v>
      </c>
    </row>
    <row r="23" spans="1:12" s="576" customFormat="1" ht="15" customHeight="1">
      <c r="A23" s="445">
        <v>14</v>
      </c>
      <c r="B23" s="585"/>
      <c r="C23" s="586" t="s">
        <v>517</v>
      </c>
      <c r="D23" s="582">
        <v>20</v>
      </c>
      <c r="E23" s="582">
        <v>1</v>
      </c>
      <c r="F23" s="571">
        <v>12</v>
      </c>
      <c r="G23" s="582"/>
      <c r="H23" s="582"/>
      <c r="I23" s="572">
        <f t="shared" si="1"/>
        <v>240</v>
      </c>
      <c r="J23" s="579">
        <f t="shared" si="0"/>
        <v>240</v>
      </c>
      <c r="K23" s="588"/>
      <c r="L23" s="584" t="s">
        <v>504</v>
      </c>
    </row>
    <row r="24" spans="1:12" s="576" customFormat="1" ht="15" customHeight="1">
      <c r="A24" s="445">
        <v>15</v>
      </c>
      <c r="B24" s="585"/>
      <c r="C24" s="586" t="s">
        <v>518</v>
      </c>
      <c r="D24" s="582">
        <v>20</v>
      </c>
      <c r="E24" s="582">
        <v>1</v>
      </c>
      <c r="F24" s="571">
        <v>12</v>
      </c>
      <c r="G24" s="582"/>
      <c r="H24" s="582"/>
      <c r="I24" s="572">
        <f t="shared" si="1"/>
        <v>240</v>
      </c>
      <c r="J24" s="579">
        <f t="shared" si="0"/>
        <v>240</v>
      </c>
      <c r="K24" s="588"/>
      <c r="L24" s="584" t="s">
        <v>504</v>
      </c>
    </row>
    <row r="25" spans="1:12" s="576" customFormat="1" ht="14.25" customHeight="1">
      <c r="A25" s="445">
        <v>16</v>
      </c>
      <c r="B25" s="585"/>
      <c r="C25" s="586" t="s">
        <v>519</v>
      </c>
      <c r="D25" s="582">
        <v>20</v>
      </c>
      <c r="E25" s="582">
        <v>1</v>
      </c>
      <c r="F25" s="571">
        <v>12</v>
      </c>
      <c r="G25" s="582"/>
      <c r="H25" s="582"/>
      <c r="I25" s="572">
        <f t="shared" si="1"/>
        <v>240</v>
      </c>
      <c r="J25" s="579">
        <f t="shared" si="0"/>
        <v>240</v>
      </c>
      <c r="K25" s="588"/>
      <c r="L25" s="584" t="s">
        <v>504</v>
      </c>
    </row>
    <row r="26" spans="1:12" s="576" customFormat="1" ht="23.25" customHeight="1">
      <c r="A26" s="445">
        <v>17</v>
      </c>
      <c r="B26" s="585"/>
      <c r="C26" s="586" t="s">
        <v>520</v>
      </c>
      <c r="D26" s="582">
        <v>25</v>
      </c>
      <c r="E26" s="582">
        <v>1</v>
      </c>
      <c r="F26" s="571">
        <v>12</v>
      </c>
      <c r="G26" s="582"/>
      <c r="H26" s="582"/>
      <c r="I26" s="572">
        <f t="shared" si="1"/>
        <v>300</v>
      </c>
      <c r="J26" s="579">
        <f t="shared" si="0"/>
        <v>300</v>
      </c>
      <c r="K26" s="588"/>
      <c r="L26" s="584" t="s">
        <v>504</v>
      </c>
    </row>
    <row r="27" spans="1:12" s="576" customFormat="1" ht="13.5" customHeight="1">
      <c r="A27" s="445">
        <v>18</v>
      </c>
      <c r="B27" s="594"/>
      <c r="C27" s="578" t="s">
        <v>521</v>
      </c>
      <c r="D27" s="595">
        <v>2000</v>
      </c>
      <c r="E27" s="596"/>
      <c r="F27" s="571">
        <v>12</v>
      </c>
      <c r="G27" s="596"/>
      <c r="H27" s="596"/>
      <c r="I27" s="572">
        <f t="shared" si="1"/>
        <v>24000</v>
      </c>
      <c r="J27" s="579">
        <f t="shared" si="0"/>
        <v>24000</v>
      </c>
      <c r="K27" s="597"/>
      <c r="L27" s="598" t="s">
        <v>522</v>
      </c>
    </row>
    <row r="28" spans="1:12" s="576" customFormat="1" ht="13.5" customHeight="1" thickBot="1">
      <c r="A28" s="445">
        <v>19</v>
      </c>
      <c r="B28" s="599"/>
      <c r="C28" s="600" t="s">
        <v>523</v>
      </c>
      <c r="D28" s="601">
        <v>1500</v>
      </c>
      <c r="E28" s="601"/>
      <c r="F28" s="571">
        <v>12</v>
      </c>
      <c r="G28" s="601"/>
      <c r="H28" s="601"/>
      <c r="I28" s="572">
        <f t="shared" si="1"/>
        <v>18000</v>
      </c>
      <c r="J28" s="579">
        <f t="shared" si="0"/>
        <v>18000</v>
      </c>
      <c r="K28" s="602"/>
      <c r="L28" s="603" t="s">
        <v>502</v>
      </c>
    </row>
    <row r="29" spans="1:14" s="576" customFormat="1" ht="15" customHeight="1" thickBot="1">
      <c r="A29" s="604" t="s">
        <v>524</v>
      </c>
      <c r="B29" s="605" t="s">
        <v>33</v>
      </c>
      <c r="C29" s="1290" t="s">
        <v>525</v>
      </c>
      <c r="D29" s="1291"/>
      <c r="E29" s="1292"/>
      <c r="F29" s="606"/>
      <c r="G29" s="606"/>
      <c r="H29" s="606"/>
      <c r="I29" s="607">
        <f>SUM(I30:I37)</f>
        <v>43176</v>
      </c>
      <c r="J29" s="607">
        <f>I29</f>
        <v>43176</v>
      </c>
      <c r="K29" s="606"/>
      <c r="L29" s="608"/>
      <c r="M29" s="609">
        <f>SUM(M55:M63)</f>
        <v>206000</v>
      </c>
      <c r="N29" s="610">
        <f>SUM(M29/64.5)</f>
        <v>3193.798449612403</v>
      </c>
    </row>
    <row r="30" spans="1:12" s="612" customFormat="1" ht="42" customHeight="1">
      <c r="A30" s="429">
        <v>1</v>
      </c>
      <c r="B30" s="611"/>
      <c r="C30" s="395" t="s">
        <v>526</v>
      </c>
      <c r="D30" s="396">
        <v>400</v>
      </c>
      <c r="E30" s="396"/>
      <c r="F30" s="571">
        <v>12</v>
      </c>
      <c r="G30" s="396"/>
      <c r="H30" s="396">
        <v>1</v>
      </c>
      <c r="I30" s="397">
        <f>PRODUCT(D30:H30)</f>
        <v>4800</v>
      </c>
      <c r="J30" s="397">
        <f aca="true" t="shared" si="2" ref="J30:J44">I30</f>
        <v>4800</v>
      </c>
      <c r="K30" s="395"/>
      <c r="L30" s="1281" t="s">
        <v>527</v>
      </c>
    </row>
    <row r="31" spans="1:12" s="612" customFormat="1" ht="15" customHeight="1">
      <c r="A31" s="429">
        <v>3</v>
      </c>
      <c r="B31" s="611"/>
      <c r="C31" s="395" t="s">
        <v>528</v>
      </c>
      <c r="D31" s="396">
        <v>500</v>
      </c>
      <c r="E31" s="396"/>
      <c r="F31" s="571">
        <v>12</v>
      </c>
      <c r="G31" s="396"/>
      <c r="H31" s="396"/>
      <c r="I31" s="397">
        <f>PRODUCT(D31:H31)</f>
        <v>6000</v>
      </c>
      <c r="J31" s="397">
        <f>I31</f>
        <v>6000</v>
      </c>
      <c r="K31" s="395"/>
      <c r="L31" s="1282"/>
    </row>
    <row r="32" spans="1:12" s="612" customFormat="1" ht="27" customHeight="1">
      <c r="A32" s="429">
        <v>2</v>
      </c>
      <c r="B32" s="611"/>
      <c r="C32" s="395" t="s">
        <v>529</v>
      </c>
      <c r="D32" s="396">
        <v>200</v>
      </c>
      <c r="E32" s="396"/>
      <c r="F32" s="571">
        <v>12</v>
      </c>
      <c r="G32" s="396"/>
      <c r="H32" s="396">
        <v>2</v>
      </c>
      <c r="I32" s="397">
        <f aca="true" t="shared" si="3" ref="I32:I37">PRODUCT(D32:H32)</f>
        <v>4800</v>
      </c>
      <c r="J32" s="397">
        <f>I32</f>
        <v>4800</v>
      </c>
      <c r="K32" s="395"/>
      <c r="L32" s="400"/>
    </row>
    <row r="33" spans="1:12" s="612" customFormat="1" ht="15" customHeight="1">
      <c r="A33" s="429">
        <v>4</v>
      </c>
      <c r="B33" s="613"/>
      <c r="C33" s="465" t="s">
        <v>530</v>
      </c>
      <c r="D33" s="614">
        <v>150</v>
      </c>
      <c r="E33" s="614">
        <v>2</v>
      </c>
      <c r="F33" s="571">
        <v>12</v>
      </c>
      <c r="G33" s="614"/>
      <c r="H33" s="614">
        <v>4</v>
      </c>
      <c r="I33" s="397">
        <f t="shared" si="3"/>
        <v>14400</v>
      </c>
      <c r="J33" s="397">
        <f t="shared" si="2"/>
        <v>14400</v>
      </c>
      <c r="K33" s="395"/>
      <c r="L33" s="400"/>
    </row>
    <row r="34" spans="1:12" s="612" customFormat="1" ht="15" customHeight="1">
      <c r="A34" s="429">
        <v>5</v>
      </c>
      <c r="B34" s="611"/>
      <c r="C34" s="395" t="s">
        <v>531</v>
      </c>
      <c r="D34" s="396">
        <v>75</v>
      </c>
      <c r="E34" s="396"/>
      <c r="F34" s="571">
        <v>12</v>
      </c>
      <c r="G34" s="396"/>
      <c r="H34" s="396">
        <v>4</v>
      </c>
      <c r="I34" s="397">
        <f t="shared" si="3"/>
        <v>3600</v>
      </c>
      <c r="J34" s="397">
        <f t="shared" si="2"/>
        <v>3600</v>
      </c>
      <c r="K34" s="395"/>
      <c r="L34" s="400"/>
    </row>
    <row r="35" spans="1:12" s="612" customFormat="1" ht="16.5" customHeight="1">
      <c r="A35" s="429">
        <v>6</v>
      </c>
      <c r="B35" s="611"/>
      <c r="C35" s="395" t="s">
        <v>532</v>
      </c>
      <c r="D35" s="396">
        <v>15</v>
      </c>
      <c r="E35" s="396"/>
      <c r="F35" s="571">
        <v>12</v>
      </c>
      <c r="G35" s="396">
        <v>8</v>
      </c>
      <c r="H35" s="396"/>
      <c r="I35" s="397">
        <f t="shared" si="3"/>
        <v>1440</v>
      </c>
      <c r="J35" s="397">
        <f t="shared" si="2"/>
        <v>1440</v>
      </c>
      <c r="K35" s="615"/>
      <c r="L35" s="400"/>
    </row>
    <row r="36" spans="1:12" s="612" customFormat="1" ht="12.75" customHeight="1">
      <c r="A36" s="429">
        <v>7</v>
      </c>
      <c r="B36" s="616"/>
      <c r="C36" s="617" t="s">
        <v>533</v>
      </c>
      <c r="D36" s="396">
        <v>30</v>
      </c>
      <c r="E36" s="396"/>
      <c r="F36" s="571">
        <v>12</v>
      </c>
      <c r="G36" s="396"/>
      <c r="H36" s="396">
        <v>1</v>
      </c>
      <c r="I36" s="397">
        <f t="shared" si="3"/>
        <v>360</v>
      </c>
      <c r="J36" s="397">
        <f t="shared" si="2"/>
        <v>360</v>
      </c>
      <c r="K36" s="615"/>
      <c r="L36" s="400"/>
    </row>
    <row r="37" spans="1:13" s="612" customFormat="1" ht="16.5" customHeight="1" thickBot="1">
      <c r="A37" s="618">
        <v>8</v>
      </c>
      <c r="B37" s="619"/>
      <c r="C37" s="620" t="s">
        <v>534</v>
      </c>
      <c r="D37" s="621">
        <v>12</v>
      </c>
      <c r="E37" s="621">
        <v>18</v>
      </c>
      <c r="F37" s="571">
        <v>12</v>
      </c>
      <c r="G37" s="621"/>
      <c r="H37" s="621">
        <v>3</v>
      </c>
      <c r="I37" s="622">
        <f t="shared" si="3"/>
        <v>7776</v>
      </c>
      <c r="J37" s="622">
        <f t="shared" si="2"/>
        <v>7776</v>
      </c>
      <c r="K37" s="623"/>
      <c r="L37" s="624"/>
      <c r="M37" s="625"/>
    </row>
    <row r="38" spans="1:12" s="612" customFormat="1" ht="15.75" customHeight="1" thickBot="1">
      <c r="A38" s="604" t="s">
        <v>535</v>
      </c>
      <c r="B38" s="626" t="s">
        <v>34</v>
      </c>
      <c r="C38" s="627" t="s">
        <v>536</v>
      </c>
      <c r="D38" s="606"/>
      <c r="E38" s="606"/>
      <c r="F38" s="606"/>
      <c r="G38" s="606"/>
      <c r="H38" s="606"/>
      <c r="I38" s="607">
        <f>SUM(I39:I43)</f>
        <v>9600</v>
      </c>
      <c r="J38" s="607">
        <f t="shared" si="2"/>
        <v>9600</v>
      </c>
      <c r="K38" s="606"/>
      <c r="L38" s="608"/>
    </row>
    <row r="39" spans="1:12" s="612" customFormat="1" ht="15" customHeight="1">
      <c r="A39" s="425">
        <v>1</v>
      </c>
      <c r="B39" s="616"/>
      <c r="C39" s="370" t="s">
        <v>537</v>
      </c>
      <c r="D39" s="372">
        <v>5</v>
      </c>
      <c r="E39" s="372"/>
      <c r="F39" s="571">
        <v>12</v>
      </c>
      <c r="G39" s="372"/>
      <c r="H39" s="372">
        <v>2</v>
      </c>
      <c r="I39" s="426">
        <f>PRODUCT(D39:H39)</f>
        <v>120</v>
      </c>
      <c r="J39" s="628">
        <f t="shared" si="2"/>
        <v>120</v>
      </c>
      <c r="K39" s="629"/>
      <c r="L39" s="630" t="s">
        <v>538</v>
      </c>
    </row>
    <row r="40" spans="1:12" s="612" customFormat="1" ht="16.5" customHeight="1">
      <c r="A40" s="429">
        <v>2</v>
      </c>
      <c r="B40" s="611"/>
      <c r="C40" s="395" t="s">
        <v>539</v>
      </c>
      <c r="D40" s="396">
        <v>15</v>
      </c>
      <c r="E40" s="396"/>
      <c r="F40" s="571">
        <v>12</v>
      </c>
      <c r="G40" s="396"/>
      <c r="H40" s="396"/>
      <c r="I40" s="426">
        <f>PRODUCT(D40:H40)</f>
        <v>180</v>
      </c>
      <c r="J40" s="628">
        <f t="shared" si="2"/>
        <v>180</v>
      </c>
      <c r="K40" s="615"/>
      <c r="L40" s="598"/>
    </row>
    <row r="41" spans="1:12" s="612" customFormat="1" ht="16.5" customHeight="1">
      <c r="A41" s="429">
        <v>3</v>
      </c>
      <c r="B41" s="611"/>
      <c r="C41" s="395" t="s">
        <v>540</v>
      </c>
      <c r="D41" s="396">
        <v>15</v>
      </c>
      <c r="E41" s="396"/>
      <c r="F41" s="571">
        <v>12</v>
      </c>
      <c r="G41" s="396"/>
      <c r="H41" s="396"/>
      <c r="I41" s="426">
        <f>PRODUCT(D41:H41)</f>
        <v>180</v>
      </c>
      <c r="J41" s="628">
        <f t="shared" si="2"/>
        <v>180</v>
      </c>
      <c r="K41" s="615"/>
      <c r="L41" s="598"/>
    </row>
    <row r="42" spans="1:12" s="612" customFormat="1" ht="15.75" customHeight="1">
      <c r="A42" s="429">
        <v>4</v>
      </c>
      <c r="B42" s="611"/>
      <c r="C42" s="395" t="s">
        <v>541</v>
      </c>
      <c r="D42" s="396">
        <v>10</v>
      </c>
      <c r="E42" s="396"/>
      <c r="F42" s="571">
        <v>12</v>
      </c>
      <c r="G42" s="396"/>
      <c r="H42" s="396"/>
      <c r="I42" s="426">
        <f>PRODUCT(D42:H42)</f>
        <v>120</v>
      </c>
      <c r="J42" s="628">
        <f t="shared" si="2"/>
        <v>120</v>
      </c>
      <c r="K42" s="615"/>
      <c r="L42" s="598"/>
    </row>
    <row r="43" spans="1:12" s="612" customFormat="1" ht="28.5" customHeight="1" thickBot="1">
      <c r="A43" s="429">
        <v>5</v>
      </c>
      <c r="B43" s="568"/>
      <c r="C43" s="432" t="s">
        <v>542</v>
      </c>
      <c r="D43" s="570">
        <v>50</v>
      </c>
      <c r="E43" s="570"/>
      <c r="F43" s="571">
        <v>12</v>
      </c>
      <c r="G43" s="570"/>
      <c r="H43" s="570">
        <v>15</v>
      </c>
      <c r="I43" s="426">
        <f>PRODUCT(D43:H43)</f>
        <v>9000</v>
      </c>
      <c r="J43" s="628">
        <f t="shared" si="2"/>
        <v>9000</v>
      </c>
      <c r="K43" s="631"/>
      <c r="L43" s="431" t="s">
        <v>543</v>
      </c>
    </row>
    <row r="44" spans="1:12" s="612" customFormat="1" ht="15.75" customHeight="1" thickBot="1">
      <c r="A44" s="604" t="s">
        <v>544</v>
      </c>
      <c r="B44" s="626" t="s">
        <v>453</v>
      </c>
      <c r="C44" s="1283" t="s">
        <v>545</v>
      </c>
      <c r="D44" s="1284"/>
      <c r="E44" s="606"/>
      <c r="F44" s="606"/>
      <c r="G44" s="606"/>
      <c r="H44" s="606"/>
      <c r="I44" s="607">
        <f>SUM(I45:I49)</f>
        <v>16020</v>
      </c>
      <c r="J44" s="607">
        <f t="shared" si="2"/>
        <v>16020</v>
      </c>
      <c r="K44" s="606"/>
      <c r="L44" s="608"/>
    </row>
    <row r="45" spans="1:12" s="612" customFormat="1" ht="15" customHeight="1">
      <c r="A45" s="394">
        <v>1</v>
      </c>
      <c r="B45" s="632"/>
      <c r="C45" s="494" t="s">
        <v>546</v>
      </c>
      <c r="D45" s="494"/>
      <c r="E45" s="494"/>
      <c r="F45" s="494"/>
      <c r="G45" s="494"/>
      <c r="H45" s="494"/>
      <c r="I45" s="633">
        <f>(D45*E45)</f>
        <v>0</v>
      </c>
      <c r="J45" s="633">
        <f>PRODUCT(D45:H45)</f>
        <v>0</v>
      </c>
      <c r="K45" s="634"/>
      <c r="L45" s="635" t="s">
        <v>502</v>
      </c>
    </row>
    <row r="46" spans="1:12" s="612" customFormat="1" ht="27" customHeight="1">
      <c r="A46" s="425">
        <v>2</v>
      </c>
      <c r="B46" s="616"/>
      <c r="C46" s="370" t="s">
        <v>547</v>
      </c>
      <c r="D46" s="636">
        <v>1000</v>
      </c>
      <c r="E46" s="372"/>
      <c r="F46" s="571">
        <v>12</v>
      </c>
      <c r="G46" s="370"/>
      <c r="H46" s="370"/>
      <c r="I46" s="637">
        <f>D46*F46</f>
        <v>12000</v>
      </c>
      <c r="J46" s="637">
        <f>I46</f>
        <v>12000</v>
      </c>
      <c r="K46" s="629"/>
      <c r="L46" s="431" t="s">
        <v>548</v>
      </c>
    </row>
    <row r="47" spans="1:12" s="612" customFormat="1" ht="15" customHeight="1">
      <c r="A47" s="429">
        <v>3</v>
      </c>
      <c r="B47" s="611"/>
      <c r="C47" s="395" t="s">
        <v>549</v>
      </c>
      <c r="D47" s="396">
        <v>85</v>
      </c>
      <c r="E47" s="396"/>
      <c r="F47" s="571">
        <v>12</v>
      </c>
      <c r="G47" s="395"/>
      <c r="H47" s="395"/>
      <c r="I47" s="637">
        <f>D47*F47</f>
        <v>1020</v>
      </c>
      <c r="J47" s="398">
        <f>PRODUCT(D47:H47)</f>
        <v>1020</v>
      </c>
      <c r="K47" s="615"/>
      <c r="L47" s="638"/>
    </row>
    <row r="48" spans="1:12" s="612" customFormat="1" ht="15" customHeight="1">
      <c r="A48" s="425">
        <v>4</v>
      </c>
      <c r="B48" s="611"/>
      <c r="C48" s="395" t="s">
        <v>550</v>
      </c>
      <c r="D48" s="396">
        <v>150</v>
      </c>
      <c r="E48" s="396"/>
      <c r="F48" s="571">
        <v>12</v>
      </c>
      <c r="G48" s="395"/>
      <c r="H48" s="395"/>
      <c r="I48" s="637">
        <f>D48*F48</f>
        <v>1800</v>
      </c>
      <c r="J48" s="398">
        <f>PRODUCT(D48:H48)</f>
        <v>1800</v>
      </c>
      <c r="K48" s="615"/>
      <c r="L48" s="638"/>
    </row>
    <row r="49" spans="1:12" s="612" customFormat="1" ht="16.5" customHeight="1" thickBot="1">
      <c r="A49" s="429">
        <v>5</v>
      </c>
      <c r="B49" s="611"/>
      <c r="C49" s="395" t="s">
        <v>551</v>
      </c>
      <c r="D49" s="396">
        <v>100</v>
      </c>
      <c r="E49" s="396"/>
      <c r="F49" s="571">
        <v>12</v>
      </c>
      <c r="G49" s="395"/>
      <c r="H49" s="395"/>
      <c r="I49" s="637">
        <f>D49*F49</f>
        <v>1200</v>
      </c>
      <c r="J49" s="398">
        <f>PRODUCT(D49:H49)</f>
        <v>1200</v>
      </c>
      <c r="K49" s="615"/>
      <c r="L49" s="638"/>
    </row>
    <row r="50" spans="1:12" s="612" customFormat="1" ht="22.5" customHeight="1">
      <c r="A50" s="639" t="s">
        <v>552</v>
      </c>
      <c r="B50" s="640" t="s">
        <v>36</v>
      </c>
      <c r="C50" s="641" t="s">
        <v>553</v>
      </c>
      <c r="D50" s="642" t="s">
        <v>140</v>
      </c>
      <c r="E50" s="642" t="s">
        <v>230</v>
      </c>
      <c r="F50" s="642" t="s">
        <v>431</v>
      </c>
      <c r="G50" s="643"/>
      <c r="H50" s="644"/>
      <c r="I50" s="645">
        <f>SUM(I51:I52)</f>
        <v>5000</v>
      </c>
      <c r="J50" s="645">
        <f>SUM(J51:J52)</f>
        <v>5000</v>
      </c>
      <c r="K50" s="646">
        <f>SUM(K51:K52)</f>
        <v>0</v>
      </c>
      <c r="L50" s="647" t="s">
        <v>554</v>
      </c>
    </row>
    <row r="51" spans="1:12" s="612" customFormat="1" ht="15.75" customHeight="1">
      <c r="A51" s="394"/>
      <c r="B51" s="648"/>
      <c r="C51" s="475" t="s">
        <v>555</v>
      </c>
      <c r="D51" s="649">
        <v>2500</v>
      </c>
      <c r="E51" s="650"/>
      <c r="F51" s="648">
        <v>1</v>
      </c>
      <c r="G51" s="651"/>
      <c r="H51" s="494"/>
      <c r="I51" s="398">
        <f>D51*F51</f>
        <v>2500</v>
      </c>
      <c r="J51" s="628">
        <f>I51</f>
        <v>2500</v>
      </c>
      <c r="K51" s="634"/>
      <c r="L51" s="652"/>
    </row>
    <row r="52" spans="1:12" s="612" customFormat="1" ht="15.75" customHeight="1" thickBot="1">
      <c r="A52" s="653"/>
      <c r="B52" s="654"/>
      <c r="C52" s="655" t="s">
        <v>556</v>
      </c>
      <c r="D52" s="656">
        <v>2500</v>
      </c>
      <c r="E52" s="657"/>
      <c r="F52" s="658">
        <v>1</v>
      </c>
      <c r="G52" s="659"/>
      <c r="H52" s="660"/>
      <c r="I52" s="661">
        <f>D52*F52</f>
        <v>2500</v>
      </c>
      <c r="J52" s="662">
        <f>I52</f>
        <v>2500</v>
      </c>
      <c r="K52" s="663"/>
      <c r="L52" s="664"/>
    </row>
    <row r="53" spans="1:12" s="612" customFormat="1" ht="30" customHeight="1" thickBot="1">
      <c r="A53" s="665" t="s">
        <v>467</v>
      </c>
      <c r="B53" s="626" t="s">
        <v>37</v>
      </c>
      <c r="C53" s="666" t="s">
        <v>557</v>
      </c>
      <c r="D53" s="667" t="s">
        <v>558</v>
      </c>
      <c r="E53" s="667" t="s">
        <v>559</v>
      </c>
      <c r="F53" s="667" t="s">
        <v>431</v>
      </c>
      <c r="G53" s="667" t="s">
        <v>560</v>
      </c>
      <c r="H53" s="667" t="s">
        <v>136</v>
      </c>
      <c r="I53" s="668" t="s">
        <v>39</v>
      </c>
      <c r="J53" s="668" t="s">
        <v>19</v>
      </c>
      <c r="K53" s="667" t="s">
        <v>561</v>
      </c>
      <c r="L53" s="669" t="s">
        <v>288</v>
      </c>
    </row>
    <row r="54" spans="1:12" s="612" customFormat="1" ht="16.5" customHeight="1" thickBot="1">
      <c r="A54" s="670" t="s">
        <v>562</v>
      </c>
      <c r="B54" s="671" t="s">
        <v>470</v>
      </c>
      <c r="C54" s="627" t="s">
        <v>559</v>
      </c>
      <c r="D54" s="672"/>
      <c r="E54" s="672"/>
      <c r="F54" s="672"/>
      <c r="G54" s="672" t="s">
        <v>563</v>
      </c>
      <c r="H54" s="672"/>
      <c r="I54" s="607">
        <f>SUM(I55:I68)</f>
        <v>552000</v>
      </c>
      <c r="J54" s="607">
        <f>I54</f>
        <v>552000</v>
      </c>
      <c r="K54" s="672"/>
      <c r="L54" s="673"/>
    </row>
    <row r="55" spans="1:13" s="612" customFormat="1" ht="15" customHeight="1">
      <c r="A55" s="425">
        <v>1</v>
      </c>
      <c r="B55" s="616"/>
      <c r="C55" s="370" t="s">
        <v>564</v>
      </c>
      <c r="D55" s="372">
        <v>18</v>
      </c>
      <c r="E55" s="372">
        <v>18</v>
      </c>
      <c r="F55" s="571">
        <v>12</v>
      </c>
      <c r="G55" s="372">
        <v>10</v>
      </c>
      <c r="H55" s="372"/>
      <c r="I55" s="426">
        <f>PRODUCT(D55:H55)</f>
        <v>38880</v>
      </c>
      <c r="J55" s="426">
        <f>I55</f>
        <v>38880</v>
      </c>
      <c r="K55" s="629"/>
      <c r="L55" s="431"/>
      <c r="M55" s="674">
        <f>SUM(5*40*25*10)</f>
        <v>50000</v>
      </c>
    </row>
    <row r="56" spans="1:13" s="612" customFormat="1" ht="16.5" customHeight="1">
      <c r="A56" s="429">
        <v>2</v>
      </c>
      <c r="B56" s="611"/>
      <c r="C56" s="395" t="s">
        <v>565</v>
      </c>
      <c r="D56" s="396">
        <v>25</v>
      </c>
      <c r="E56" s="396">
        <v>18</v>
      </c>
      <c r="F56" s="571">
        <v>12</v>
      </c>
      <c r="G56" s="396">
        <v>10</v>
      </c>
      <c r="H56" s="396"/>
      <c r="I56" s="426">
        <f aca="true" t="shared" si="4" ref="I56:I68">PRODUCT(D56:H56)</f>
        <v>54000</v>
      </c>
      <c r="J56" s="426">
        <f aca="true" t="shared" si="5" ref="J56:J67">I56</f>
        <v>54000</v>
      </c>
      <c r="K56" s="615"/>
      <c r="L56" s="400"/>
      <c r="M56" s="674">
        <f>SUM(5*40*25*10)</f>
        <v>50000</v>
      </c>
    </row>
    <row r="57" spans="1:13" s="612" customFormat="1" ht="15" customHeight="1">
      <c r="A57" s="425">
        <v>3</v>
      </c>
      <c r="B57" s="611"/>
      <c r="C57" s="395" t="s">
        <v>566</v>
      </c>
      <c r="D57" s="396">
        <v>25</v>
      </c>
      <c r="E57" s="396">
        <v>18</v>
      </c>
      <c r="F57" s="571">
        <v>12</v>
      </c>
      <c r="G57" s="396">
        <v>10</v>
      </c>
      <c r="H57" s="396"/>
      <c r="I57" s="426">
        <f t="shared" si="4"/>
        <v>54000</v>
      </c>
      <c r="J57" s="426">
        <f t="shared" si="5"/>
        <v>54000</v>
      </c>
      <c r="K57" s="615"/>
      <c r="L57" s="400"/>
      <c r="M57" s="674">
        <f>SUM(5*40*25*10)</f>
        <v>50000</v>
      </c>
    </row>
    <row r="58" spans="1:13" s="612" customFormat="1" ht="27" customHeight="1">
      <c r="A58" s="429">
        <v>4</v>
      </c>
      <c r="B58" s="616"/>
      <c r="C58" s="370" t="s">
        <v>567</v>
      </c>
      <c r="D58" s="372">
        <v>15</v>
      </c>
      <c r="E58" s="396">
        <v>1</v>
      </c>
      <c r="F58" s="571">
        <v>12</v>
      </c>
      <c r="G58" s="372">
        <v>10</v>
      </c>
      <c r="H58" s="396">
        <v>8</v>
      </c>
      <c r="I58" s="426">
        <f t="shared" si="4"/>
        <v>14400</v>
      </c>
      <c r="J58" s="426">
        <f t="shared" si="5"/>
        <v>14400</v>
      </c>
      <c r="K58" s="615"/>
      <c r="L58" s="400"/>
      <c r="M58" s="674"/>
    </row>
    <row r="59" spans="1:13" s="612" customFormat="1" ht="15" customHeight="1">
      <c r="A59" s="429">
        <v>5</v>
      </c>
      <c r="B59" s="611"/>
      <c r="C59" s="675" t="s">
        <v>568</v>
      </c>
      <c r="D59" s="676">
        <v>12</v>
      </c>
      <c r="E59" s="396">
        <v>18</v>
      </c>
      <c r="F59" s="571">
        <v>12</v>
      </c>
      <c r="G59" s="396">
        <v>10</v>
      </c>
      <c r="H59" s="396">
        <v>2</v>
      </c>
      <c r="I59" s="426">
        <f t="shared" si="4"/>
        <v>51840</v>
      </c>
      <c r="J59" s="426">
        <f t="shared" si="5"/>
        <v>51840</v>
      </c>
      <c r="K59" s="615"/>
      <c r="L59" s="400" t="s">
        <v>569</v>
      </c>
      <c r="M59" s="674">
        <f>SUM(3*40*25*10)</f>
        <v>30000</v>
      </c>
    </row>
    <row r="60" spans="1:13" s="612" customFormat="1" ht="14.25" customHeight="1">
      <c r="A60" s="425">
        <v>6</v>
      </c>
      <c r="B60" s="611"/>
      <c r="C60" s="675" t="s">
        <v>570</v>
      </c>
      <c r="D60" s="676">
        <v>7</v>
      </c>
      <c r="E60" s="396">
        <v>18</v>
      </c>
      <c r="F60" s="571">
        <v>12</v>
      </c>
      <c r="G60" s="396">
        <v>5</v>
      </c>
      <c r="H60" s="396"/>
      <c r="I60" s="426">
        <f t="shared" si="4"/>
        <v>7560</v>
      </c>
      <c r="J60" s="426">
        <f>I60</f>
        <v>7560</v>
      </c>
      <c r="K60" s="615"/>
      <c r="L60" s="400" t="s">
        <v>569</v>
      </c>
      <c r="M60" s="674">
        <f>SUM(1*40*25*10)</f>
        <v>10000</v>
      </c>
    </row>
    <row r="61" spans="1:13" s="612" customFormat="1" ht="15" customHeight="1">
      <c r="A61" s="429">
        <v>7</v>
      </c>
      <c r="B61" s="611"/>
      <c r="C61" s="675" t="s">
        <v>571</v>
      </c>
      <c r="D61" s="676">
        <v>15</v>
      </c>
      <c r="E61" s="396">
        <v>18</v>
      </c>
      <c r="F61" s="571">
        <v>12</v>
      </c>
      <c r="G61" s="396"/>
      <c r="H61" s="396">
        <v>2</v>
      </c>
      <c r="I61" s="426">
        <f t="shared" si="4"/>
        <v>6480</v>
      </c>
      <c r="J61" s="426">
        <f t="shared" si="5"/>
        <v>6480</v>
      </c>
      <c r="K61" s="615"/>
      <c r="L61" s="400" t="s">
        <v>569</v>
      </c>
      <c r="M61" s="674">
        <f>SUM(400*40)</f>
        <v>16000</v>
      </c>
    </row>
    <row r="62" spans="1:13" s="612" customFormat="1" ht="16.5" customHeight="1">
      <c r="A62" s="429">
        <v>8</v>
      </c>
      <c r="B62" s="611"/>
      <c r="C62" s="675" t="s">
        <v>572</v>
      </c>
      <c r="D62" s="676">
        <v>250</v>
      </c>
      <c r="E62" s="396">
        <v>18</v>
      </c>
      <c r="F62" s="571">
        <v>12</v>
      </c>
      <c r="G62" s="396"/>
      <c r="H62" s="396">
        <v>1</v>
      </c>
      <c r="I62" s="426">
        <f t="shared" si="4"/>
        <v>54000</v>
      </c>
      <c r="J62" s="426">
        <f t="shared" si="5"/>
        <v>54000</v>
      </c>
      <c r="K62" s="615"/>
      <c r="L62" s="400"/>
      <c r="M62" s="674"/>
    </row>
    <row r="63" spans="1:13" s="612" customFormat="1" ht="15.75" customHeight="1">
      <c r="A63" s="425">
        <v>9</v>
      </c>
      <c r="B63" s="611"/>
      <c r="C63" s="675" t="s">
        <v>573</v>
      </c>
      <c r="D63" s="676">
        <v>45</v>
      </c>
      <c r="E63" s="396">
        <v>18</v>
      </c>
      <c r="F63" s="571">
        <v>12</v>
      </c>
      <c r="G63" s="396"/>
      <c r="H63" s="396"/>
      <c r="I63" s="426">
        <f t="shared" si="4"/>
        <v>9720</v>
      </c>
      <c r="J63" s="426">
        <f t="shared" si="5"/>
        <v>9720</v>
      </c>
      <c r="K63" s="615"/>
      <c r="L63" s="400"/>
      <c r="M63" s="674"/>
    </row>
    <row r="64" spans="1:13" s="612" customFormat="1" ht="16.5" customHeight="1">
      <c r="A64" s="429">
        <v>10</v>
      </c>
      <c r="B64" s="613"/>
      <c r="C64" s="677" t="s">
        <v>574</v>
      </c>
      <c r="D64" s="678">
        <v>75</v>
      </c>
      <c r="E64" s="676">
        <v>1</v>
      </c>
      <c r="F64" s="571">
        <v>12</v>
      </c>
      <c r="G64" s="614"/>
      <c r="H64" s="614">
        <v>2</v>
      </c>
      <c r="I64" s="426">
        <f t="shared" si="4"/>
        <v>1800</v>
      </c>
      <c r="J64" s="426">
        <f t="shared" si="5"/>
        <v>1800</v>
      </c>
      <c r="K64" s="679"/>
      <c r="L64" s="680"/>
      <c r="M64" s="674"/>
    </row>
    <row r="65" spans="1:12" s="612" customFormat="1" ht="14.25" customHeight="1">
      <c r="A65" s="429">
        <v>11</v>
      </c>
      <c r="B65" s="611"/>
      <c r="C65" s="395" t="s">
        <v>575</v>
      </c>
      <c r="D65" s="396">
        <v>75</v>
      </c>
      <c r="E65" s="396">
        <v>18</v>
      </c>
      <c r="F65" s="571">
        <v>12</v>
      </c>
      <c r="G65" s="396">
        <v>8</v>
      </c>
      <c r="H65" s="396"/>
      <c r="I65" s="426">
        <f t="shared" si="4"/>
        <v>129600</v>
      </c>
      <c r="J65" s="426">
        <f t="shared" si="5"/>
        <v>129600</v>
      </c>
      <c r="K65" s="615"/>
      <c r="L65" s="400"/>
    </row>
    <row r="66" spans="1:12" s="612" customFormat="1" ht="16.5" customHeight="1">
      <c r="A66" s="425">
        <v>12</v>
      </c>
      <c r="B66" s="611"/>
      <c r="C66" s="395" t="s">
        <v>576</v>
      </c>
      <c r="D66" s="681">
        <v>2500</v>
      </c>
      <c r="E66" s="396"/>
      <c r="F66" s="571">
        <v>12</v>
      </c>
      <c r="G66" s="396"/>
      <c r="H66" s="396"/>
      <c r="I66" s="426">
        <f t="shared" si="4"/>
        <v>30000</v>
      </c>
      <c r="J66" s="426">
        <f t="shared" si="5"/>
        <v>30000</v>
      </c>
      <c r="K66" s="395"/>
      <c r="L66" s="400"/>
    </row>
    <row r="67" spans="1:13" s="612" customFormat="1" ht="18" customHeight="1">
      <c r="A67" s="429">
        <v>13</v>
      </c>
      <c r="B67" s="611"/>
      <c r="C67" s="395" t="s">
        <v>534</v>
      </c>
      <c r="D67" s="396">
        <v>15</v>
      </c>
      <c r="E67" s="396">
        <v>18</v>
      </c>
      <c r="F67" s="571">
        <v>12</v>
      </c>
      <c r="G67" s="396"/>
      <c r="H67" s="396">
        <v>3</v>
      </c>
      <c r="I67" s="426">
        <f t="shared" si="4"/>
        <v>9720</v>
      </c>
      <c r="J67" s="397">
        <f t="shared" si="5"/>
        <v>9720</v>
      </c>
      <c r="K67" s="615"/>
      <c r="L67" s="400"/>
      <c r="M67" s="625"/>
    </row>
    <row r="68" spans="1:13" s="612" customFormat="1" ht="18" customHeight="1" thickBot="1">
      <c r="A68" s="429">
        <v>14</v>
      </c>
      <c r="B68" s="613"/>
      <c r="C68" s="465" t="s">
        <v>577</v>
      </c>
      <c r="D68" s="682">
        <v>1500</v>
      </c>
      <c r="E68" s="614"/>
      <c r="F68" s="571">
        <v>12</v>
      </c>
      <c r="G68" s="614"/>
      <c r="H68" s="614">
        <v>5</v>
      </c>
      <c r="I68" s="426">
        <f t="shared" si="4"/>
        <v>90000</v>
      </c>
      <c r="J68" s="683">
        <f>I68</f>
        <v>90000</v>
      </c>
      <c r="K68" s="679"/>
      <c r="L68" s="680" t="s">
        <v>578</v>
      </c>
      <c r="M68" s="625"/>
    </row>
    <row r="69" spans="1:12" s="612" customFormat="1" ht="19.5" customHeight="1" thickBot="1">
      <c r="A69" s="684" t="s">
        <v>579</v>
      </c>
      <c r="B69" s="685"/>
      <c r="C69" s="686" t="s">
        <v>580</v>
      </c>
      <c r="D69" s="687"/>
      <c r="E69" s="687"/>
      <c r="F69" s="687"/>
      <c r="G69" s="687"/>
      <c r="H69" s="687"/>
      <c r="I69" s="688">
        <f>I70</f>
        <v>1200</v>
      </c>
      <c r="J69" s="688">
        <f>I69</f>
        <v>1200</v>
      </c>
      <c r="K69" s="689"/>
      <c r="L69" s="690"/>
    </row>
    <row r="70" spans="1:12" s="612" customFormat="1" ht="18" customHeight="1" thickBot="1">
      <c r="A70" s="464"/>
      <c r="B70" s="691"/>
      <c r="C70" s="465" t="s">
        <v>581</v>
      </c>
      <c r="D70" s="692">
        <v>100</v>
      </c>
      <c r="E70" s="692"/>
      <c r="F70" s="571">
        <v>12</v>
      </c>
      <c r="G70" s="692"/>
      <c r="H70" s="692">
        <v>1</v>
      </c>
      <c r="I70" s="693">
        <f>PRODUCT(D70:H70)</f>
        <v>1200</v>
      </c>
      <c r="J70" s="469">
        <f>PRODUCT(D70:H70)</f>
        <v>1200</v>
      </c>
      <c r="K70" s="694"/>
      <c r="L70" s="695" t="s">
        <v>582</v>
      </c>
    </row>
    <row r="71" spans="1:12" s="702" customFormat="1" ht="17.25" customHeight="1" thickBot="1">
      <c r="A71" s="696"/>
      <c r="B71" s="697"/>
      <c r="C71" s="698" t="s">
        <v>407</v>
      </c>
      <c r="D71" s="698"/>
      <c r="E71" s="698"/>
      <c r="F71" s="698"/>
      <c r="G71" s="698"/>
      <c r="H71" s="698"/>
      <c r="I71" s="699">
        <f>SUM(I69+I54+I50+I44+I38+I29+I9)</f>
        <v>773416</v>
      </c>
      <c r="J71" s="699">
        <f>SUM(J69+J54+J50+J44+J38+J29+J9)</f>
        <v>773416</v>
      </c>
      <c r="K71" s="700"/>
      <c r="L71" s="701"/>
    </row>
    <row r="72" spans="4:12" s="383" customFormat="1" ht="25.5" customHeight="1">
      <c r="D72" s="703"/>
      <c r="I72" s="383">
        <v>289275</v>
      </c>
      <c r="L72" s="704"/>
    </row>
    <row r="73" spans="4:12" s="383" customFormat="1" ht="25.5" customHeight="1">
      <c r="D73" s="703"/>
      <c r="I73" s="705">
        <f>I8-I72</f>
        <v>484141</v>
      </c>
      <c r="L73" s="704"/>
    </row>
    <row r="74" spans="4:12" s="383" customFormat="1" ht="25.5" customHeight="1">
      <c r="D74" s="703"/>
      <c r="L74" s="704"/>
    </row>
    <row r="75" spans="4:12" s="383" customFormat="1" ht="68.25" customHeight="1">
      <c r="D75" s="703"/>
      <c r="L75" s="704"/>
    </row>
    <row r="76" spans="4:12" s="383" customFormat="1" ht="25.5" customHeight="1">
      <c r="D76" s="703"/>
      <c r="L76" s="704"/>
    </row>
    <row r="77" spans="4:12" s="383" customFormat="1" ht="25.5" customHeight="1">
      <c r="D77" s="703"/>
      <c r="L77" s="704"/>
    </row>
    <row r="78" spans="4:12" s="383" customFormat="1" ht="25.5" customHeight="1">
      <c r="D78" s="703"/>
      <c r="L78" s="704"/>
    </row>
    <row r="79" spans="4:12" s="383" customFormat="1" ht="25.5" customHeight="1">
      <c r="D79" s="703"/>
      <c r="L79" s="704"/>
    </row>
    <row r="80" spans="4:12" s="383" customFormat="1" ht="25.5" customHeight="1">
      <c r="D80" s="703"/>
      <c r="L80" s="704"/>
    </row>
    <row r="81" spans="4:12" s="383" customFormat="1" ht="25.5" customHeight="1">
      <c r="D81" s="703"/>
      <c r="L81" s="704"/>
    </row>
    <row r="82" spans="4:12" s="383" customFormat="1" ht="25.5" customHeight="1">
      <c r="D82" s="703"/>
      <c r="L82" s="704"/>
    </row>
    <row r="83" spans="4:12" s="383" customFormat="1" ht="25.5" customHeight="1">
      <c r="D83" s="703"/>
      <c r="L83" s="704"/>
    </row>
    <row r="84" spans="4:12" s="383" customFormat="1" ht="25.5" customHeight="1">
      <c r="D84" s="703"/>
      <c r="L84" s="704"/>
    </row>
    <row r="85" spans="4:12" s="383" customFormat="1" ht="25.5" customHeight="1">
      <c r="D85" s="703"/>
      <c r="L85" s="704"/>
    </row>
    <row r="86" spans="4:12" s="383" customFormat="1" ht="25.5" customHeight="1">
      <c r="D86" s="703"/>
      <c r="L86" s="704"/>
    </row>
    <row r="87" spans="1:12" ht="15.75">
      <c r="A87" s="706"/>
      <c r="B87" s="706"/>
      <c r="C87" s="706"/>
      <c r="D87" s="707"/>
      <c r="E87" s="706"/>
      <c r="F87" s="706"/>
      <c r="G87" s="706"/>
      <c r="H87" s="706"/>
      <c r="I87" s="706"/>
      <c r="J87" s="706"/>
      <c r="K87" s="706"/>
      <c r="L87" s="708"/>
    </row>
    <row r="88" spans="1:12" ht="15.75">
      <c r="A88" s="706"/>
      <c r="B88" s="706"/>
      <c r="C88" s="706"/>
      <c r="D88" s="707"/>
      <c r="E88" s="706"/>
      <c r="F88" s="706"/>
      <c r="G88" s="706"/>
      <c r="H88" s="706"/>
      <c r="I88" s="706"/>
      <c r="J88" s="706"/>
      <c r="K88" s="706"/>
      <c r="L88" s="708"/>
    </row>
  </sheetData>
  <sheetProtection/>
  <mergeCells count="8">
    <mergeCell ref="L30:L31"/>
    <mergeCell ref="C44:D44"/>
    <mergeCell ref="A1:L1"/>
    <mergeCell ref="A2:L2"/>
    <mergeCell ref="O5:P5"/>
    <mergeCell ref="Q5:R5"/>
    <mergeCell ref="C7:H7"/>
    <mergeCell ref="C29:E29"/>
  </mergeCells>
  <printOptions/>
  <pageMargins left="0.7" right="0.7" top="0.75" bottom="0.75" header="0.3" footer="0.3"/>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U49"/>
  <sheetViews>
    <sheetView zoomScalePageLayoutView="0" workbookViewId="0" topLeftCell="A34">
      <selection activeCell="G48" sqref="G48"/>
    </sheetView>
  </sheetViews>
  <sheetFormatPr defaultColWidth="9.00390625" defaultRowHeight="15.75"/>
  <cols>
    <col min="1" max="1" width="8.375" style="542" customWidth="1"/>
    <col min="2" max="2" width="33.00390625" style="522" customWidth="1"/>
    <col min="3" max="3" width="6.50390625" style="522" customWidth="1"/>
    <col min="4" max="4" width="6.50390625" style="531" customWidth="1"/>
    <col min="5" max="5" width="5.125" style="522" customWidth="1"/>
    <col min="6" max="6" width="4.375" style="522" customWidth="1"/>
    <col min="7" max="7" width="7.75390625" style="522" customWidth="1"/>
    <col min="8" max="8" width="12.75390625" style="522" customWidth="1"/>
    <col min="9" max="9" width="12.25390625" style="522" customWidth="1"/>
    <col min="10" max="10" width="10.375" style="522" customWidth="1"/>
    <col min="11" max="11" width="19.375" style="532" customWidth="1"/>
    <col min="12" max="12" width="9.125" style="522" customWidth="1"/>
    <col min="13" max="13" width="10.50390625" style="522" customWidth="1"/>
    <col min="14" max="21" width="8.00390625" style="522" customWidth="1"/>
  </cols>
  <sheetData>
    <row r="1" spans="1:11" ht="17.25" customHeight="1">
      <c r="A1" s="1255" t="s">
        <v>583</v>
      </c>
      <c r="B1" s="1255"/>
      <c r="C1" s="1255"/>
      <c r="D1" s="1255"/>
      <c r="E1" s="1255"/>
      <c r="F1" s="1255"/>
      <c r="G1" s="1255"/>
      <c r="H1" s="1255"/>
      <c r="I1" s="1255"/>
      <c r="J1" s="1255"/>
      <c r="K1" s="1255"/>
    </row>
    <row r="2" spans="1:12" s="710" customFormat="1" ht="16.5" customHeight="1">
      <c r="A2" s="1255" t="s">
        <v>426</v>
      </c>
      <c r="B2" s="1255"/>
      <c r="C2" s="1255"/>
      <c r="D2" s="1255"/>
      <c r="E2" s="1255"/>
      <c r="F2" s="1255"/>
      <c r="G2" s="1255"/>
      <c r="H2" s="1255"/>
      <c r="I2" s="1255"/>
      <c r="J2" s="1255"/>
      <c r="K2" s="1255"/>
      <c r="L2" s="709"/>
    </row>
    <row r="3" spans="1:12" ht="15.75" customHeight="1">
      <c r="A3" s="711"/>
      <c r="B3" s="310"/>
      <c r="C3" s="310"/>
      <c r="D3" s="310"/>
      <c r="E3" s="310"/>
      <c r="F3" s="310"/>
      <c r="G3" s="310"/>
      <c r="H3" s="310"/>
      <c r="I3" s="310"/>
      <c r="J3" s="310"/>
      <c r="K3" s="712" t="s">
        <v>584</v>
      </c>
      <c r="L3" s="713"/>
    </row>
    <row r="4" spans="1:12" ht="7.5" customHeight="1" thickBot="1">
      <c r="A4" s="711"/>
      <c r="B4" s="313"/>
      <c r="C4" s="313"/>
      <c r="D4" s="313"/>
      <c r="E4" s="313"/>
      <c r="F4" s="313"/>
      <c r="G4" s="313"/>
      <c r="H4" s="313"/>
      <c r="I4" s="313"/>
      <c r="J4" s="313"/>
      <c r="K4" s="313"/>
      <c r="L4" s="713"/>
    </row>
    <row r="5" spans="1:11" s="718" customFormat="1" ht="13.5" customHeight="1">
      <c r="A5" s="1256" t="s">
        <v>585</v>
      </c>
      <c r="B5" s="714"/>
      <c r="C5" s="714"/>
      <c r="D5" s="715"/>
      <c r="E5" s="715"/>
      <c r="F5" s="715"/>
      <c r="G5" s="715"/>
      <c r="H5" s="716"/>
      <c r="I5" s="716"/>
      <c r="J5" s="716"/>
      <c r="K5" s="717"/>
    </row>
    <row r="6" spans="1:11" s="725" customFormat="1" ht="12.75" customHeight="1" thickBot="1">
      <c r="A6" s="1258"/>
      <c r="B6" s="719" t="s">
        <v>586</v>
      </c>
      <c r="C6" s="719" t="s">
        <v>587</v>
      </c>
      <c r="D6" s="720" t="s">
        <v>140</v>
      </c>
      <c r="E6" s="720" t="s">
        <v>588</v>
      </c>
      <c r="F6" s="721" t="s">
        <v>71</v>
      </c>
      <c r="G6" s="721" t="s">
        <v>432</v>
      </c>
      <c r="H6" s="722" t="s">
        <v>39</v>
      </c>
      <c r="I6" s="722" t="s">
        <v>19</v>
      </c>
      <c r="J6" s="723" t="s">
        <v>90</v>
      </c>
      <c r="K6" s="724" t="s">
        <v>288</v>
      </c>
    </row>
    <row r="7" spans="1:11" s="729" customFormat="1" ht="27" customHeight="1">
      <c r="A7" s="726" t="s">
        <v>589</v>
      </c>
      <c r="B7" s="1300" t="s">
        <v>435</v>
      </c>
      <c r="C7" s="1301"/>
      <c r="D7" s="1301"/>
      <c r="E7" s="1301"/>
      <c r="F7" s="1301"/>
      <c r="G7" s="1302"/>
      <c r="H7" s="727">
        <f>SUM(H8)</f>
        <v>567100</v>
      </c>
      <c r="I7" s="727">
        <f>SUM(I8)</f>
        <v>567100</v>
      </c>
      <c r="J7" s="727">
        <f>SUM(J8)</f>
        <v>0</v>
      </c>
      <c r="K7" s="728"/>
    </row>
    <row r="8" spans="1:11" s="729" customFormat="1" ht="15.75" customHeight="1">
      <c r="A8" s="730" t="s">
        <v>589</v>
      </c>
      <c r="B8" s="1303" t="s">
        <v>590</v>
      </c>
      <c r="C8" s="1304"/>
      <c r="D8" s="1304"/>
      <c r="E8" s="1304"/>
      <c r="F8" s="1304"/>
      <c r="G8" s="1305"/>
      <c r="H8" s="731">
        <f>SUM(H9+H22+H33)</f>
        <v>567100</v>
      </c>
      <c r="I8" s="731">
        <f>SUM(I9+I22+I33)</f>
        <v>567100</v>
      </c>
      <c r="J8" s="732"/>
      <c r="K8" s="733"/>
    </row>
    <row r="9" spans="1:12" s="737" customFormat="1" ht="30" customHeight="1" thickBot="1">
      <c r="A9" s="734" t="s">
        <v>32</v>
      </c>
      <c r="B9" s="1306" t="s">
        <v>591</v>
      </c>
      <c r="C9" s="1307"/>
      <c r="D9" s="1307"/>
      <c r="E9" s="1307"/>
      <c r="F9" s="1307"/>
      <c r="G9" s="1308"/>
      <c r="H9" s="735">
        <f>SUM(H10:H21)</f>
        <v>376300</v>
      </c>
      <c r="I9" s="735">
        <f>H9</f>
        <v>376300</v>
      </c>
      <c r="J9" s="1309"/>
      <c r="K9" s="1310"/>
      <c r="L9" s="736"/>
    </row>
    <row r="10" spans="1:11" s="383" customFormat="1" ht="52.5" customHeight="1">
      <c r="A10" s="738">
        <v>1</v>
      </c>
      <c r="B10" s="370" t="s">
        <v>592</v>
      </c>
      <c r="C10" s="739" t="s">
        <v>593</v>
      </c>
      <c r="D10" s="740">
        <v>900</v>
      </c>
      <c r="E10" s="439">
        <v>18</v>
      </c>
      <c r="F10" s="439">
        <v>12</v>
      </c>
      <c r="G10" s="439">
        <v>1</v>
      </c>
      <c r="H10" s="741">
        <f aca="true" t="shared" si="0" ref="H10:H21">PRODUCT(D10:G10)</f>
        <v>194400</v>
      </c>
      <c r="I10" s="741">
        <f>PRODUCT(D10:G10)</f>
        <v>194400</v>
      </c>
      <c r="J10" s="742"/>
      <c r="K10" s="630" t="s">
        <v>594</v>
      </c>
    </row>
    <row r="11" spans="1:11" s="383" customFormat="1" ht="15" customHeight="1">
      <c r="A11" s="738">
        <v>2</v>
      </c>
      <c r="B11" s="370" t="s">
        <v>595</v>
      </c>
      <c r="C11" s="743" t="s">
        <v>588</v>
      </c>
      <c r="D11" s="740">
        <v>3000</v>
      </c>
      <c r="E11" s="439"/>
      <c r="F11" s="439"/>
      <c r="G11" s="439"/>
      <c r="H11" s="741">
        <f t="shared" si="0"/>
        <v>3000</v>
      </c>
      <c r="I11" s="741">
        <f>H11</f>
        <v>3000</v>
      </c>
      <c r="J11" s="742"/>
      <c r="K11" s="630"/>
    </row>
    <row r="12" spans="1:11" s="383" customFormat="1" ht="15" customHeight="1">
      <c r="A12" s="738">
        <v>3</v>
      </c>
      <c r="B12" s="370" t="s">
        <v>596</v>
      </c>
      <c r="C12" s="743" t="s">
        <v>588</v>
      </c>
      <c r="D12" s="740">
        <v>100</v>
      </c>
      <c r="E12" s="439">
        <v>20</v>
      </c>
      <c r="F12" s="439">
        <v>12</v>
      </c>
      <c r="G12" s="439">
        <v>1</v>
      </c>
      <c r="H12" s="741">
        <f t="shared" si="0"/>
        <v>24000</v>
      </c>
      <c r="I12" s="741">
        <f>H12</f>
        <v>24000</v>
      </c>
      <c r="J12" s="742"/>
      <c r="K12" s="630"/>
    </row>
    <row r="13" spans="1:11" s="383" customFormat="1" ht="27.75" customHeight="1">
      <c r="A13" s="738">
        <v>4</v>
      </c>
      <c r="B13" s="675" t="s">
        <v>597</v>
      </c>
      <c r="C13" s="743" t="s">
        <v>588</v>
      </c>
      <c r="D13" s="744">
        <v>900</v>
      </c>
      <c r="E13" s="745">
        <v>2</v>
      </c>
      <c r="F13" s="745">
        <v>12</v>
      </c>
      <c r="G13" s="745">
        <v>1</v>
      </c>
      <c r="H13" s="741">
        <f t="shared" si="0"/>
        <v>21600</v>
      </c>
      <c r="I13" s="473">
        <f>H13</f>
        <v>21600</v>
      </c>
      <c r="J13" s="746"/>
      <c r="K13" s="747" t="s">
        <v>598</v>
      </c>
    </row>
    <row r="14" spans="1:11" s="383" customFormat="1" ht="27" customHeight="1">
      <c r="A14" s="738">
        <v>5</v>
      </c>
      <c r="B14" s="395" t="s">
        <v>599</v>
      </c>
      <c r="C14" s="743" t="s">
        <v>588</v>
      </c>
      <c r="D14" s="496">
        <v>4000</v>
      </c>
      <c r="E14" s="497">
        <v>1</v>
      </c>
      <c r="F14" s="497">
        <v>13</v>
      </c>
      <c r="G14" s="497">
        <v>1</v>
      </c>
      <c r="H14" s="741">
        <f t="shared" si="0"/>
        <v>52000</v>
      </c>
      <c r="I14" s="493">
        <f>PRODUCT(D14:G14)</f>
        <v>52000</v>
      </c>
      <c r="J14" s="748"/>
      <c r="K14" s="747" t="s">
        <v>600</v>
      </c>
    </row>
    <row r="15" spans="1:11" s="383" customFormat="1" ht="36" customHeight="1">
      <c r="A15" s="738">
        <v>6</v>
      </c>
      <c r="B15" s="675" t="s">
        <v>601</v>
      </c>
      <c r="C15" s="743" t="s">
        <v>588</v>
      </c>
      <c r="D15" s="744">
        <v>10000</v>
      </c>
      <c r="E15" s="745"/>
      <c r="F15" s="745"/>
      <c r="G15" s="745">
        <v>2</v>
      </c>
      <c r="H15" s="741">
        <f t="shared" si="0"/>
        <v>20000</v>
      </c>
      <c r="I15" s="473"/>
      <c r="J15" s="746"/>
      <c r="K15" s="747" t="s">
        <v>602</v>
      </c>
    </row>
    <row r="16" spans="1:13" s="506" customFormat="1" ht="14.25" customHeight="1">
      <c r="A16" s="738">
        <v>7</v>
      </c>
      <c r="B16" s="395" t="s">
        <v>603</v>
      </c>
      <c r="C16" s="749" t="s">
        <v>474</v>
      </c>
      <c r="D16" s="496">
        <v>1000</v>
      </c>
      <c r="E16" s="497">
        <v>2</v>
      </c>
      <c r="F16" s="497">
        <v>12</v>
      </c>
      <c r="G16" s="497">
        <v>1</v>
      </c>
      <c r="H16" s="741">
        <f t="shared" si="0"/>
        <v>24000</v>
      </c>
      <c r="I16" s="493">
        <f>PRODUCT(D16:G16)</f>
        <v>24000</v>
      </c>
      <c r="J16" s="748"/>
      <c r="K16" s="750" t="s">
        <v>604</v>
      </c>
      <c r="M16" s="505"/>
    </row>
    <row r="17" spans="1:11" s="376" customFormat="1" ht="15" customHeight="1">
      <c r="A17" s="738">
        <v>8</v>
      </c>
      <c r="B17" s="395" t="s">
        <v>605</v>
      </c>
      <c r="C17" s="749" t="s">
        <v>474</v>
      </c>
      <c r="D17" s="681">
        <v>1000</v>
      </c>
      <c r="E17" s="396">
        <v>18</v>
      </c>
      <c r="F17" s="396"/>
      <c r="G17" s="396">
        <v>1</v>
      </c>
      <c r="H17" s="741">
        <f t="shared" si="0"/>
        <v>18000</v>
      </c>
      <c r="I17" s="398">
        <f aca="true" t="shared" si="1" ref="I17:I28">H17</f>
        <v>18000</v>
      </c>
      <c r="J17" s="751"/>
      <c r="K17" s="750" t="s">
        <v>604</v>
      </c>
    </row>
    <row r="18" spans="1:11" s="376" customFormat="1" ht="15" customHeight="1">
      <c r="A18" s="738">
        <v>9</v>
      </c>
      <c r="B18" s="395" t="s">
        <v>606</v>
      </c>
      <c r="C18" s="749" t="s">
        <v>474</v>
      </c>
      <c r="D18" s="681">
        <v>100</v>
      </c>
      <c r="E18" s="396">
        <v>18</v>
      </c>
      <c r="F18" s="396"/>
      <c r="G18" s="396">
        <v>1</v>
      </c>
      <c r="H18" s="741">
        <f t="shared" si="0"/>
        <v>1800</v>
      </c>
      <c r="I18" s="398">
        <f t="shared" si="1"/>
        <v>1800</v>
      </c>
      <c r="J18" s="751"/>
      <c r="K18" s="750" t="s">
        <v>604</v>
      </c>
    </row>
    <row r="19" spans="1:11" s="376" customFormat="1" ht="27.75" customHeight="1">
      <c r="A19" s="738">
        <v>10</v>
      </c>
      <c r="B19" s="395" t="s">
        <v>607</v>
      </c>
      <c r="C19" s="749" t="s">
        <v>474</v>
      </c>
      <c r="D19" s="681">
        <v>4500</v>
      </c>
      <c r="E19" s="396"/>
      <c r="F19" s="396"/>
      <c r="G19" s="396">
        <v>1</v>
      </c>
      <c r="H19" s="741">
        <f t="shared" si="0"/>
        <v>4500</v>
      </c>
      <c r="I19" s="398">
        <f t="shared" si="1"/>
        <v>4500</v>
      </c>
      <c r="J19" s="751"/>
      <c r="K19" s="750" t="s">
        <v>604</v>
      </c>
    </row>
    <row r="20" spans="1:11" s="383" customFormat="1" ht="15" customHeight="1">
      <c r="A20" s="738">
        <v>11</v>
      </c>
      <c r="B20" s="357" t="s">
        <v>608</v>
      </c>
      <c r="C20" s="749" t="s">
        <v>609</v>
      </c>
      <c r="D20" s="492">
        <v>1000</v>
      </c>
      <c r="E20" s="390"/>
      <c r="F20" s="390">
        <v>12</v>
      </c>
      <c r="G20" s="390">
        <v>1</v>
      </c>
      <c r="H20" s="741">
        <f t="shared" si="0"/>
        <v>12000</v>
      </c>
      <c r="I20" s="391">
        <f t="shared" si="1"/>
        <v>12000</v>
      </c>
      <c r="J20" s="752"/>
      <c r="K20" s="753" t="s">
        <v>610</v>
      </c>
    </row>
    <row r="21" spans="1:11" s="383" customFormat="1" ht="27.75" customHeight="1" thickBot="1">
      <c r="A21" s="738">
        <v>12</v>
      </c>
      <c r="B21" s="395" t="s">
        <v>611</v>
      </c>
      <c r="C21" s="749" t="s">
        <v>474</v>
      </c>
      <c r="D21" s="492">
        <v>1000</v>
      </c>
      <c r="E21" s="390"/>
      <c r="F21" s="390"/>
      <c r="G21" s="390">
        <v>1</v>
      </c>
      <c r="H21" s="493">
        <f t="shared" si="0"/>
        <v>1000</v>
      </c>
      <c r="I21" s="754">
        <f t="shared" si="1"/>
        <v>1000</v>
      </c>
      <c r="J21" s="755"/>
      <c r="K21" s="753" t="s">
        <v>612</v>
      </c>
    </row>
    <row r="22" spans="1:11" s="737" customFormat="1" ht="32.25" customHeight="1" thickBot="1">
      <c r="A22" s="756" t="s">
        <v>33</v>
      </c>
      <c r="B22" s="1293" t="s">
        <v>613</v>
      </c>
      <c r="C22" s="1294"/>
      <c r="D22" s="1294"/>
      <c r="E22" s="1294"/>
      <c r="F22" s="1294"/>
      <c r="G22" s="1295"/>
      <c r="H22" s="757">
        <f>SUM(H23:H32)</f>
        <v>190800</v>
      </c>
      <c r="I22" s="421">
        <f t="shared" si="1"/>
        <v>190800</v>
      </c>
      <c r="J22" s="758"/>
      <c r="K22" s="436"/>
    </row>
    <row r="23" spans="1:11" s="383" customFormat="1" ht="53.25" customHeight="1">
      <c r="A23" s="738">
        <v>1</v>
      </c>
      <c r="B23" s="370" t="s">
        <v>614</v>
      </c>
      <c r="C23" s="739" t="s">
        <v>593</v>
      </c>
      <c r="D23" s="439">
        <v>900</v>
      </c>
      <c r="E23" s="439">
        <v>18</v>
      </c>
      <c r="F23" s="439">
        <v>6</v>
      </c>
      <c r="G23" s="439">
        <v>1</v>
      </c>
      <c r="H23" s="741">
        <f aca="true" t="shared" si="2" ref="H23:H32">PRODUCT(D23:G23)</f>
        <v>97200</v>
      </c>
      <c r="I23" s="741">
        <f t="shared" si="1"/>
        <v>97200</v>
      </c>
      <c r="J23" s="742"/>
      <c r="K23" s="431" t="s">
        <v>594</v>
      </c>
    </row>
    <row r="24" spans="1:11" s="383" customFormat="1" ht="26.25" customHeight="1">
      <c r="A24" s="738">
        <v>2</v>
      </c>
      <c r="B24" s="675" t="s">
        <v>615</v>
      </c>
      <c r="C24" s="743" t="s">
        <v>588</v>
      </c>
      <c r="D24" s="744">
        <v>900</v>
      </c>
      <c r="E24" s="745">
        <v>2</v>
      </c>
      <c r="F24" s="745">
        <v>6</v>
      </c>
      <c r="G24" s="745">
        <v>1</v>
      </c>
      <c r="H24" s="741">
        <f t="shared" si="2"/>
        <v>10800</v>
      </c>
      <c r="I24" s="473">
        <f t="shared" si="1"/>
        <v>10800</v>
      </c>
      <c r="J24" s="759"/>
      <c r="K24" s="747" t="s">
        <v>616</v>
      </c>
    </row>
    <row r="25" spans="1:11" s="383" customFormat="1" ht="15" customHeight="1">
      <c r="A25" s="738">
        <v>3</v>
      </c>
      <c r="B25" s="370" t="s">
        <v>596</v>
      </c>
      <c r="C25" s="743" t="s">
        <v>588</v>
      </c>
      <c r="D25" s="740">
        <v>100</v>
      </c>
      <c r="E25" s="439">
        <v>20</v>
      </c>
      <c r="F25" s="439">
        <v>6</v>
      </c>
      <c r="G25" s="439">
        <v>1</v>
      </c>
      <c r="H25" s="741">
        <f t="shared" si="2"/>
        <v>12000</v>
      </c>
      <c r="I25" s="741">
        <f>H25</f>
        <v>12000</v>
      </c>
      <c r="J25" s="742"/>
      <c r="K25" s="630"/>
    </row>
    <row r="26" spans="1:13" s="506" customFormat="1" ht="15.75" customHeight="1">
      <c r="A26" s="738">
        <v>4</v>
      </c>
      <c r="B26" s="395" t="s">
        <v>603</v>
      </c>
      <c r="C26" s="743" t="s">
        <v>588</v>
      </c>
      <c r="D26" s="496">
        <v>1000</v>
      </c>
      <c r="E26" s="497">
        <v>1</v>
      </c>
      <c r="F26" s="497">
        <v>7</v>
      </c>
      <c r="G26" s="497">
        <v>1</v>
      </c>
      <c r="H26" s="741">
        <f t="shared" si="2"/>
        <v>7000</v>
      </c>
      <c r="I26" s="493">
        <f t="shared" si="1"/>
        <v>7000</v>
      </c>
      <c r="J26" s="748"/>
      <c r="K26" s="760"/>
      <c r="M26" s="505"/>
    </row>
    <row r="27" spans="1:11" s="376" customFormat="1" ht="27" customHeight="1">
      <c r="A27" s="738">
        <v>5</v>
      </c>
      <c r="B27" s="675" t="s">
        <v>617</v>
      </c>
      <c r="C27" s="743" t="s">
        <v>588</v>
      </c>
      <c r="D27" s="761">
        <v>4000</v>
      </c>
      <c r="E27" s="676">
        <v>1</v>
      </c>
      <c r="F27" s="676">
        <v>7</v>
      </c>
      <c r="G27" s="676">
        <v>1</v>
      </c>
      <c r="H27" s="762">
        <f t="shared" si="2"/>
        <v>28000</v>
      </c>
      <c r="I27" s="763">
        <f t="shared" si="1"/>
        <v>28000</v>
      </c>
      <c r="J27" s="764"/>
      <c r="K27" s="747"/>
    </row>
    <row r="28" spans="1:11" s="376" customFormat="1" ht="27" customHeight="1">
      <c r="A28" s="738">
        <v>6</v>
      </c>
      <c r="B28" s="675" t="s">
        <v>618</v>
      </c>
      <c r="C28" s="739" t="s">
        <v>619</v>
      </c>
      <c r="D28" s="761">
        <v>8000</v>
      </c>
      <c r="E28" s="676">
        <v>1</v>
      </c>
      <c r="F28" s="676"/>
      <c r="G28" s="676">
        <v>2</v>
      </c>
      <c r="H28" s="762">
        <f t="shared" si="2"/>
        <v>16000</v>
      </c>
      <c r="I28" s="763">
        <f t="shared" si="1"/>
        <v>16000</v>
      </c>
      <c r="J28" s="764"/>
      <c r="K28" s="747"/>
    </row>
    <row r="29" spans="1:11" s="376" customFormat="1" ht="15" customHeight="1">
      <c r="A29" s="738">
        <v>7</v>
      </c>
      <c r="B29" s="357" t="s">
        <v>606</v>
      </c>
      <c r="C29" s="749" t="s">
        <v>474</v>
      </c>
      <c r="D29" s="390">
        <v>100</v>
      </c>
      <c r="E29" s="396">
        <v>18</v>
      </c>
      <c r="F29" s="396">
        <v>6</v>
      </c>
      <c r="G29" s="396">
        <v>1</v>
      </c>
      <c r="H29" s="741">
        <f t="shared" si="2"/>
        <v>10800</v>
      </c>
      <c r="I29" s="397">
        <f>PRODUCT(D29:G29)</f>
        <v>10800</v>
      </c>
      <c r="J29" s="751"/>
      <c r="K29" s="765"/>
    </row>
    <row r="30" spans="1:11" s="383" customFormat="1" ht="12.75" customHeight="1">
      <c r="A30" s="738">
        <v>8</v>
      </c>
      <c r="B30" s="357" t="s">
        <v>608</v>
      </c>
      <c r="C30" s="749" t="s">
        <v>609</v>
      </c>
      <c r="D30" s="492">
        <v>1000</v>
      </c>
      <c r="E30" s="390"/>
      <c r="F30" s="390">
        <v>6</v>
      </c>
      <c r="G30" s="390">
        <v>1</v>
      </c>
      <c r="H30" s="741">
        <f t="shared" si="2"/>
        <v>6000</v>
      </c>
      <c r="I30" s="493">
        <f>PRODUCT(D30:G30)</f>
        <v>6000</v>
      </c>
      <c r="J30" s="752"/>
      <c r="K30" s="753"/>
    </row>
    <row r="31" spans="1:11" s="383" customFormat="1" ht="13.5" customHeight="1">
      <c r="A31" s="738">
        <v>9</v>
      </c>
      <c r="B31" s="357" t="s">
        <v>620</v>
      </c>
      <c r="C31" s="749" t="s">
        <v>474</v>
      </c>
      <c r="D31" s="492">
        <v>2000</v>
      </c>
      <c r="E31" s="357"/>
      <c r="F31" s="357"/>
      <c r="G31" s="390">
        <v>1</v>
      </c>
      <c r="H31" s="741">
        <f t="shared" si="2"/>
        <v>2000</v>
      </c>
      <c r="I31" s="493">
        <f>PRODUCT(D31:G31)</f>
        <v>2000</v>
      </c>
      <c r="J31" s="752"/>
      <c r="K31" s="766"/>
    </row>
    <row r="32" spans="1:11" s="383" customFormat="1" ht="28.5" customHeight="1" thickBot="1">
      <c r="A32" s="738">
        <v>10</v>
      </c>
      <c r="B32" s="411" t="s">
        <v>621</v>
      </c>
      <c r="C32" s="749" t="s">
        <v>474</v>
      </c>
      <c r="D32" s="767">
        <v>1000</v>
      </c>
      <c r="E32" s="379"/>
      <c r="F32" s="379"/>
      <c r="G32" s="379">
        <v>1</v>
      </c>
      <c r="H32" s="741">
        <f t="shared" si="2"/>
        <v>1000</v>
      </c>
      <c r="I32" s="380">
        <f>PRODUCT(D32:G32)</f>
        <v>1000</v>
      </c>
      <c r="J32" s="768"/>
      <c r="K32" s="769"/>
    </row>
    <row r="33" spans="1:13" s="775" customFormat="1" ht="28.5" customHeight="1" thickBot="1">
      <c r="A33" s="346" t="s">
        <v>34</v>
      </c>
      <c r="B33" s="770" t="s">
        <v>622</v>
      </c>
      <c r="C33" s="770"/>
      <c r="D33" s="771"/>
      <c r="E33" s="771"/>
      <c r="F33" s="771"/>
      <c r="G33" s="771"/>
      <c r="H33" s="772"/>
      <c r="I33" s="772">
        <f>H33</f>
        <v>0</v>
      </c>
      <c r="J33" s="773"/>
      <c r="K33" s="774" t="s">
        <v>623</v>
      </c>
      <c r="M33" s="776"/>
    </row>
    <row r="34" spans="1:13" s="383" customFormat="1" ht="16.5" customHeight="1" thickBot="1">
      <c r="A34" s="1296" t="s">
        <v>624</v>
      </c>
      <c r="B34" s="1297"/>
      <c r="C34" s="1297"/>
      <c r="D34" s="1297"/>
      <c r="E34" s="1297"/>
      <c r="F34" s="1297"/>
      <c r="G34" s="1298"/>
      <c r="H34" s="777">
        <f>H33+H22+H9</f>
        <v>567100</v>
      </c>
      <c r="I34" s="777">
        <f>I33+I22+I9</f>
        <v>567100</v>
      </c>
      <c r="J34" s="778"/>
      <c r="K34" s="779">
        <f>I34/77</f>
        <v>7364.935064935065</v>
      </c>
      <c r="L34" s="382"/>
      <c r="M34" s="382"/>
    </row>
    <row r="39" spans="1:11" s="522" customFormat="1" ht="30" customHeight="1">
      <c r="A39" s="542"/>
      <c r="B39" s="1299" t="s">
        <v>625</v>
      </c>
      <c r="C39" s="1299"/>
      <c r="D39" s="1299"/>
      <c r="E39" s="1299"/>
      <c r="F39" s="1299"/>
      <c r="G39" s="1299"/>
      <c r="H39" s="1299"/>
      <c r="I39" s="1299"/>
      <c r="J39" s="1299"/>
      <c r="K39" s="1299"/>
    </row>
    <row r="49" spans="2:21" s="542" customFormat="1" ht="68.25" customHeight="1">
      <c r="B49" s="522"/>
      <c r="C49" s="522"/>
      <c r="D49" s="531"/>
      <c r="E49" s="522"/>
      <c r="F49" s="522"/>
      <c r="G49" s="522"/>
      <c r="H49" s="522"/>
      <c r="I49" s="522"/>
      <c r="J49" s="522"/>
      <c r="K49" s="532"/>
      <c r="L49" s="522"/>
      <c r="M49" s="522"/>
      <c r="N49" s="522"/>
      <c r="O49" s="522"/>
      <c r="P49" s="522"/>
      <c r="Q49" s="522"/>
      <c r="R49" s="522"/>
      <c r="S49" s="522"/>
      <c r="T49" s="522"/>
      <c r="U49" s="522"/>
    </row>
  </sheetData>
  <sheetProtection/>
  <mergeCells count="10">
    <mergeCell ref="B22:G22"/>
    <mergeCell ref="A34:G34"/>
    <mergeCell ref="B39:K39"/>
    <mergeCell ref="A1:K1"/>
    <mergeCell ref="A2:K2"/>
    <mergeCell ref="A5:A6"/>
    <mergeCell ref="B7:G7"/>
    <mergeCell ref="B8:G8"/>
    <mergeCell ref="B9:G9"/>
    <mergeCell ref="J9:K9"/>
  </mergeCells>
  <printOptions/>
  <pageMargins left="0.7" right="0.7" top="0.75" bottom="0.75" header="0.3" footer="0.3"/>
  <pageSetup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A1:Q23"/>
  <sheetViews>
    <sheetView zoomScalePageLayoutView="0" workbookViewId="0" topLeftCell="A17">
      <selection activeCell="A1" sqref="A1:K24"/>
    </sheetView>
  </sheetViews>
  <sheetFormatPr defaultColWidth="9.00390625" defaultRowHeight="15.75"/>
  <cols>
    <col min="1" max="1" width="8.375" style="542" customWidth="1"/>
    <col min="2" max="2" width="33.00390625" style="522" customWidth="1"/>
    <col min="3" max="3" width="8.375" style="531" customWidth="1"/>
    <col min="4" max="4" width="5.125" style="522" customWidth="1"/>
    <col min="5" max="5" width="4.375" style="522" customWidth="1"/>
    <col min="6" max="7" width="6.50390625" style="522" customWidth="1"/>
    <col min="8" max="9" width="12.25390625" style="522" customWidth="1"/>
    <col min="10" max="10" width="10.375" style="522" customWidth="1"/>
    <col min="11" max="11" width="19.375" style="532" customWidth="1"/>
    <col min="12" max="12" width="9.125" style="522" customWidth="1"/>
    <col min="13" max="13" width="10.50390625" style="522" customWidth="1"/>
    <col min="14" max="21" width="8.00390625" style="522" customWidth="1"/>
  </cols>
  <sheetData>
    <row r="1" spans="1:11" ht="17.25" customHeight="1">
      <c r="A1" s="1255" t="s">
        <v>626</v>
      </c>
      <c r="B1" s="1255"/>
      <c r="C1" s="1255"/>
      <c r="D1" s="1255"/>
      <c r="E1" s="1255"/>
      <c r="F1" s="1255"/>
      <c r="G1" s="1255"/>
      <c r="H1" s="1255"/>
      <c r="I1" s="1255"/>
      <c r="J1" s="1255"/>
      <c r="K1" s="1255"/>
    </row>
    <row r="2" spans="1:12" s="710" customFormat="1" ht="16.5" customHeight="1">
      <c r="A2" s="1255" t="s">
        <v>627</v>
      </c>
      <c r="B2" s="1255"/>
      <c r="C2" s="1255"/>
      <c r="D2" s="1255"/>
      <c r="E2" s="1255"/>
      <c r="F2" s="1255"/>
      <c r="G2" s="1255"/>
      <c r="H2" s="1255"/>
      <c r="I2" s="1255"/>
      <c r="J2" s="1255"/>
      <c r="K2" s="1255"/>
      <c r="L2" s="709"/>
    </row>
    <row r="3" spans="1:12" ht="15.75" customHeight="1">
      <c r="A3" s="711"/>
      <c r="B3" s="310"/>
      <c r="C3" s="310"/>
      <c r="D3" s="310"/>
      <c r="E3" s="310"/>
      <c r="F3" s="310"/>
      <c r="G3" s="310"/>
      <c r="H3" s="310"/>
      <c r="I3" s="310"/>
      <c r="J3" s="310"/>
      <c r="K3" s="712" t="s">
        <v>628</v>
      </c>
      <c r="L3" s="713"/>
    </row>
    <row r="4" spans="1:12" ht="7.5" customHeight="1" thickBot="1">
      <c r="A4" s="711"/>
      <c r="B4" s="313"/>
      <c r="C4" s="313"/>
      <c r="D4" s="313"/>
      <c r="E4" s="313"/>
      <c r="F4" s="313"/>
      <c r="G4" s="313"/>
      <c r="H4" s="313"/>
      <c r="I4" s="313"/>
      <c r="J4" s="313"/>
      <c r="K4" s="313"/>
      <c r="L4" s="713"/>
    </row>
    <row r="5" spans="1:11" s="718" customFormat="1" ht="13.5" customHeight="1">
      <c r="A5" s="1256" t="s">
        <v>585</v>
      </c>
      <c r="B5" s="714"/>
      <c r="C5" s="780"/>
      <c r="D5" s="780"/>
      <c r="E5" s="780"/>
      <c r="F5" s="780"/>
      <c r="G5" s="780" t="s">
        <v>2</v>
      </c>
      <c r="H5" s="716"/>
      <c r="I5" s="716"/>
      <c r="J5" s="716"/>
      <c r="K5" s="717"/>
    </row>
    <row r="6" spans="1:11" s="725" customFormat="1" ht="12.75" customHeight="1" thickBot="1">
      <c r="A6" s="1258"/>
      <c r="B6" s="719" t="s">
        <v>586</v>
      </c>
      <c r="C6" s="781" t="s">
        <v>140</v>
      </c>
      <c r="D6" s="781" t="s">
        <v>588</v>
      </c>
      <c r="E6" s="781" t="s">
        <v>431</v>
      </c>
      <c r="F6" s="781" t="s">
        <v>432</v>
      </c>
      <c r="G6" s="781" t="s">
        <v>629</v>
      </c>
      <c r="H6" s="722" t="s">
        <v>39</v>
      </c>
      <c r="I6" s="722" t="s">
        <v>19</v>
      </c>
      <c r="J6" s="723" t="s">
        <v>90</v>
      </c>
      <c r="K6" s="782" t="s">
        <v>288</v>
      </c>
    </row>
    <row r="7" spans="1:11" s="729" customFormat="1" ht="27" customHeight="1">
      <c r="A7" s="783" t="s">
        <v>589</v>
      </c>
      <c r="B7" s="1311" t="s">
        <v>435</v>
      </c>
      <c r="C7" s="1312"/>
      <c r="D7" s="1312"/>
      <c r="E7" s="1312"/>
      <c r="F7" s="1312"/>
      <c r="G7" s="1313"/>
      <c r="H7" s="784">
        <f>(H8+H14)</f>
        <v>690200</v>
      </c>
      <c r="I7" s="784">
        <f>H7</f>
        <v>690200</v>
      </c>
      <c r="J7" s="784"/>
      <c r="K7" s="785"/>
    </row>
    <row r="8" spans="1:13" s="383" customFormat="1" ht="16.5" customHeight="1" thickBot="1">
      <c r="A8" s="786"/>
      <c r="B8" s="787" t="s">
        <v>630</v>
      </c>
      <c r="C8" s="788"/>
      <c r="D8" s="789"/>
      <c r="E8" s="788"/>
      <c r="F8" s="788"/>
      <c r="G8" s="788"/>
      <c r="H8" s="790">
        <f>SUM(H9+H11)</f>
        <v>595200</v>
      </c>
      <c r="I8" s="791">
        <f>H8</f>
        <v>595200</v>
      </c>
      <c r="J8" s="792"/>
      <c r="K8" s="407"/>
      <c r="L8" s="382"/>
      <c r="M8" s="382"/>
    </row>
    <row r="9" spans="1:13" s="383" customFormat="1" ht="16.5" customHeight="1" thickBot="1">
      <c r="A9" s="793" t="s">
        <v>631</v>
      </c>
      <c r="B9" s="794" t="s">
        <v>632</v>
      </c>
      <c r="C9" s="795"/>
      <c r="D9" s="795"/>
      <c r="E9" s="795"/>
      <c r="F9" s="795"/>
      <c r="G9" s="795"/>
      <c r="H9" s="796">
        <f>SUM(H10:H10)</f>
        <v>211200</v>
      </c>
      <c r="I9" s="796">
        <f>SUM(I10:I10)</f>
        <v>211200</v>
      </c>
      <c r="J9" s="797"/>
      <c r="K9" s="798"/>
      <c r="L9" s="382"/>
      <c r="M9" s="382"/>
    </row>
    <row r="10" spans="1:13" s="383" customFormat="1" ht="30" customHeight="1" thickBot="1">
      <c r="A10" s="799" t="s">
        <v>455</v>
      </c>
      <c r="B10" s="370" t="s">
        <v>633</v>
      </c>
      <c r="C10" s="438">
        <v>400</v>
      </c>
      <c r="D10" s="439"/>
      <c r="E10" s="439">
        <v>12</v>
      </c>
      <c r="F10" s="439">
        <v>11</v>
      </c>
      <c r="G10" s="800">
        <v>4</v>
      </c>
      <c r="H10" s="741">
        <f>PRODUCT(C10:G10)</f>
        <v>211200</v>
      </c>
      <c r="I10" s="440">
        <f>H10</f>
        <v>211200</v>
      </c>
      <c r="J10" s="801"/>
      <c r="K10" s="802" t="s">
        <v>634</v>
      </c>
      <c r="L10" s="382">
        <f>400*4*4</f>
        <v>6400</v>
      </c>
      <c r="M10" s="382"/>
    </row>
    <row r="11" spans="1:13" s="383" customFormat="1" ht="16.5" customHeight="1" thickBot="1">
      <c r="A11" s="803" t="s">
        <v>635</v>
      </c>
      <c r="B11" s="804" t="s">
        <v>636</v>
      </c>
      <c r="C11" s="805"/>
      <c r="D11" s="805"/>
      <c r="E11" s="805"/>
      <c r="F11" s="805"/>
      <c r="G11" s="805"/>
      <c r="H11" s="806">
        <f>SUM(H12:H12)</f>
        <v>384000</v>
      </c>
      <c r="I11" s="806">
        <f>SUM(I12:I12)</f>
        <v>384000</v>
      </c>
      <c r="J11" s="807"/>
      <c r="K11" s="808"/>
      <c r="L11" s="382"/>
      <c r="M11" s="382"/>
    </row>
    <row r="12" spans="1:13" s="383" customFormat="1" ht="15.75" customHeight="1" thickBot="1">
      <c r="A12" s="799" t="s">
        <v>455</v>
      </c>
      <c r="B12" s="438" t="s">
        <v>637</v>
      </c>
      <c r="C12" s="438">
        <v>3200</v>
      </c>
      <c r="D12" s="439"/>
      <c r="E12" s="439">
        <v>12</v>
      </c>
      <c r="F12" s="439">
        <v>10</v>
      </c>
      <c r="G12" s="439"/>
      <c r="H12" s="741">
        <f>PRODUCT(C12:G12)</f>
        <v>384000</v>
      </c>
      <c r="I12" s="741">
        <f>PRODUCT(C12:G12)</f>
        <v>384000</v>
      </c>
      <c r="J12" s="801"/>
      <c r="K12" s="809" t="s">
        <v>634</v>
      </c>
      <c r="L12" s="382"/>
      <c r="M12" s="382"/>
    </row>
    <row r="13" spans="1:17" s="355" customFormat="1" ht="16.5" customHeight="1">
      <c r="A13" s="810"/>
      <c r="B13" s="811"/>
      <c r="C13" s="812" t="s">
        <v>140</v>
      </c>
      <c r="D13" s="813" t="s">
        <v>219</v>
      </c>
      <c r="E13" s="812" t="s">
        <v>431</v>
      </c>
      <c r="F13" s="813"/>
      <c r="G13" s="813" t="s">
        <v>432</v>
      </c>
      <c r="H13" s="814"/>
      <c r="I13" s="814"/>
      <c r="J13" s="814"/>
      <c r="K13" s="815"/>
      <c r="L13" s="816"/>
      <c r="N13" s="816"/>
      <c r="O13" s="816"/>
      <c r="P13" s="816"/>
      <c r="Q13" s="816"/>
    </row>
    <row r="14" spans="1:17" s="355" customFormat="1" ht="15.75" customHeight="1">
      <c r="A14" s="817" t="s">
        <v>638</v>
      </c>
      <c r="B14" s="1314" t="s">
        <v>639</v>
      </c>
      <c r="C14" s="1315"/>
      <c r="D14" s="818"/>
      <c r="E14" s="819"/>
      <c r="F14" s="818"/>
      <c r="G14" s="820"/>
      <c r="H14" s="821">
        <f>SUM(H15:H16)</f>
        <v>95000</v>
      </c>
      <c r="I14" s="821">
        <f>SUM(I15:I16)</f>
        <v>95000</v>
      </c>
      <c r="J14" s="821">
        <f>SUM(J15:J16)</f>
        <v>0</v>
      </c>
      <c r="K14" s="822"/>
      <c r="L14" s="816"/>
      <c r="N14" s="816"/>
      <c r="O14" s="816"/>
      <c r="P14" s="816"/>
      <c r="Q14" s="816"/>
    </row>
    <row r="15" spans="1:17" s="355" customFormat="1" ht="90" customHeight="1">
      <c r="A15" s="823" t="s">
        <v>438</v>
      </c>
      <c r="B15" s="824" t="s">
        <v>640</v>
      </c>
      <c r="C15" s="825">
        <v>500</v>
      </c>
      <c r="D15" s="826"/>
      <c r="E15" s="826">
        <v>12</v>
      </c>
      <c r="F15" s="826">
        <v>10</v>
      </c>
      <c r="G15" s="826"/>
      <c r="H15" s="827">
        <f>PRODUCT(C15:G15)</f>
        <v>60000</v>
      </c>
      <c r="I15" s="827">
        <f>H15</f>
        <v>60000</v>
      </c>
      <c r="J15" s="828"/>
      <c r="K15" s="829" t="s">
        <v>641</v>
      </c>
      <c r="L15" s="816"/>
      <c r="N15" s="816"/>
      <c r="O15" s="816"/>
      <c r="P15" s="816"/>
      <c r="Q15" s="816"/>
    </row>
    <row r="16" spans="1:11" s="835" customFormat="1" ht="51.75" thickBot="1">
      <c r="A16" s="823" t="s">
        <v>544</v>
      </c>
      <c r="B16" s="830" t="s">
        <v>642</v>
      </c>
      <c r="C16" s="831">
        <v>35000</v>
      </c>
      <c r="D16" s="832"/>
      <c r="E16" s="832"/>
      <c r="F16" s="832"/>
      <c r="G16" s="832"/>
      <c r="H16" s="833">
        <f>C16</f>
        <v>35000</v>
      </c>
      <c r="I16" s="833">
        <f>H16</f>
        <v>35000</v>
      </c>
      <c r="J16" s="833"/>
      <c r="K16" s="834"/>
    </row>
    <row r="17" spans="1:11" s="355" customFormat="1" ht="15.75" customHeight="1" thickBot="1">
      <c r="A17" s="696"/>
      <c r="B17" s="698"/>
      <c r="C17" s="698"/>
      <c r="D17" s="698"/>
      <c r="E17" s="698"/>
      <c r="F17" s="698"/>
      <c r="G17" s="698"/>
      <c r="H17" s="699">
        <f>SUM(H14+H8)</f>
        <v>690200</v>
      </c>
      <c r="I17" s="699">
        <f>SUM(I14+I8)</f>
        <v>690200</v>
      </c>
      <c r="J17" s="699">
        <f>SUM(J14+J8)</f>
        <v>0</v>
      </c>
      <c r="K17" s="701"/>
    </row>
    <row r="18" ht="15.75">
      <c r="H18" s="522">
        <v>1729500</v>
      </c>
    </row>
    <row r="22" spans="2:11" ht="29.25" customHeight="1">
      <c r="B22" s="1299" t="s">
        <v>643</v>
      </c>
      <c r="C22" s="1299"/>
      <c r="D22" s="1299"/>
      <c r="E22" s="1299"/>
      <c r="F22" s="1299"/>
      <c r="G22" s="1299"/>
      <c r="H22" s="1299"/>
      <c r="I22" s="1299"/>
      <c r="J22" s="1299"/>
      <c r="K22" s="1299"/>
    </row>
    <row r="23" spans="2:11" ht="15.75">
      <c r="B23" s="344"/>
      <c r="C23" s="836"/>
      <c r="D23" s="344"/>
      <c r="E23" s="344"/>
      <c r="F23" s="344"/>
      <c r="G23" s="344"/>
      <c r="H23" s="344"/>
      <c r="I23" s="344"/>
      <c r="J23" s="344"/>
      <c r="K23" s="837"/>
    </row>
    <row r="32" ht="68.25" customHeight="1"/>
  </sheetData>
  <sheetProtection/>
  <mergeCells count="6">
    <mergeCell ref="A1:K1"/>
    <mergeCell ref="A2:K2"/>
    <mergeCell ref="A5:A6"/>
    <mergeCell ref="B7:G7"/>
    <mergeCell ref="B14:C14"/>
    <mergeCell ref="B22:K22"/>
  </mergeCells>
  <printOptions/>
  <pageMargins left="0.7" right="0.7"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S128"/>
  <sheetViews>
    <sheetView zoomScalePageLayoutView="0" workbookViewId="0" topLeftCell="A1">
      <selection activeCell="R3" sqref="R3"/>
    </sheetView>
  </sheetViews>
  <sheetFormatPr defaultColWidth="7.875" defaultRowHeight="15.75"/>
  <cols>
    <col min="1" max="1" width="12.375" style="156" customWidth="1"/>
    <col min="2" max="2" width="31.125" style="72" customWidth="1"/>
    <col min="3" max="3" width="9.875" style="72" customWidth="1"/>
    <col min="4" max="4" width="14.25390625" style="72" customWidth="1"/>
    <col min="5" max="5" width="13.125" style="72" customWidth="1"/>
    <col min="6" max="6" width="13.375" style="156" customWidth="1"/>
    <col min="7" max="7" width="15.50390625" style="72" customWidth="1"/>
    <col min="8" max="8" width="13.375" style="72" customWidth="1"/>
    <col min="9" max="9" width="14.625" style="72" customWidth="1"/>
    <col min="10" max="10" width="16.25390625" style="72" customWidth="1"/>
    <col min="11" max="11" width="15.75390625" style="72" customWidth="1"/>
    <col min="12" max="12" width="18.875" style="72" customWidth="1"/>
    <col min="13" max="13" width="16.625" style="72" hidden="1" customWidth="1"/>
    <col min="14" max="14" width="16.75390625" style="72" hidden="1" customWidth="1"/>
    <col min="15" max="15" width="17.00390625" style="72" customWidth="1"/>
    <col min="16" max="16" width="11.375" style="72" customWidth="1"/>
    <col min="17" max="17" width="11.50390625" style="72" customWidth="1"/>
    <col min="18" max="18" width="11.25390625" style="72" customWidth="1"/>
    <col min="19" max="19" width="11.75390625" style="72" customWidth="1"/>
    <col min="20" max="16384" width="7.875" style="72" customWidth="1"/>
  </cols>
  <sheetData>
    <row r="1" spans="1:15" ht="47.25" customHeight="1">
      <c r="A1" s="68"/>
      <c r="B1" s="69" t="s">
        <v>134</v>
      </c>
      <c r="C1" s="70"/>
      <c r="D1" s="70"/>
      <c r="E1" s="70"/>
      <c r="F1" s="71"/>
      <c r="G1" s="70"/>
      <c r="H1" s="70"/>
      <c r="I1" s="70"/>
      <c r="J1" s="70"/>
      <c r="K1" s="70"/>
      <c r="L1" s="70"/>
      <c r="M1" s="70"/>
      <c r="N1" s="70"/>
      <c r="O1" s="70"/>
    </row>
    <row r="2" spans="1:15" ht="37.5" customHeight="1" thickBot="1">
      <c r="A2" s="68"/>
      <c r="B2" s="1198" t="s">
        <v>135</v>
      </c>
      <c r="C2" s="1198"/>
      <c r="D2" s="1198"/>
      <c r="E2" s="1198"/>
      <c r="F2" s="1198"/>
      <c r="G2" s="1198"/>
      <c r="H2" s="1198"/>
      <c r="I2" s="1198"/>
      <c r="J2" s="1198"/>
      <c r="K2" s="1198"/>
      <c r="L2" s="1198"/>
      <c r="M2" s="1198"/>
      <c r="N2" s="1198"/>
      <c r="O2" s="1198"/>
    </row>
    <row r="3" spans="1:15" ht="24" customHeight="1">
      <c r="A3" s="1199" t="s">
        <v>136</v>
      </c>
      <c r="B3" s="1201"/>
      <c r="C3" s="1183" t="s">
        <v>137</v>
      </c>
      <c r="D3" s="1183" t="s">
        <v>138</v>
      </c>
      <c r="E3" s="1183" t="s">
        <v>139</v>
      </c>
      <c r="F3" s="1183" t="s">
        <v>140</v>
      </c>
      <c r="G3" s="1183" t="s">
        <v>141</v>
      </c>
      <c r="H3" s="1199" t="s">
        <v>91</v>
      </c>
      <c r="I3" s="1199"/>
      <c r="J3" s="1183" t="s">
        <v>142</v>
      </c>
      <c r="K3" s="1183" t="s">
        <v>143</v>
      </c>
      <c r="L3" s="1186" t="s">
        <v>144</v>
      </c>
      <c r="M3" s="1187"/>
      <c r="N3" s="1187"/>
      <c r="O3" s="1188"/>
    </row>
    <row r="4" spans="1:15" ht="22.5" customHeight="1">
      <c r="A4" s="1200"/>
      <c r="B4" s="1202"/>
      <c r="C4" s="1184"/>
      <c r="D4" s="1184"/>
      <c r="E4" s="1184"/>
      <c r="F4" s="1184"/>
      <c r="G4" s="1184"/>
      <c r="H4" s="1200"/>
      <c r="I4" s="1200"/>
      <c r="J4" s="1184"/>
      <c r="K4" s="1184"/>
      <c r="L4" s="73" t="s">
        <v>145</v>
      </c>
      <c r="M4" s="74" t="s">
        <v>146</v>
      </c>
      <c r="N4" s="74" t="s">
        <v>146</v>
      </c>
      <c r="O4" s="75" t="s">
        <v>146</v>
      </c>
    </row>
    <row r="5" spans="1:15" ht="23.25">
      <c r="A5" s="1200"/>
      <c r="B5" s="1202"/>
      <c r="C5" s="1185"/>
      <c r="D5" s="1185"/>
      <c r="E5" s="1185"/>
      <c r="F5" s="1185"/>
      <c r="G5" s="1185"/>
      <c r="H5" s="76" t="s">
        <v>147</v>
      </c>
      <c r="I5" s="76" t="s">
        <v>148</v>
      </c>
      <c r="J5" s="1185"/>
      <c r="K5" s="1185"/>
      <c r="L5" s="77" t="s">
        <v>149</v>
      </c>
      <c r="M5" s="77" t="s">
        <v>150</v>
      </c>
      <c r="N5" s="78" t="s">
        <v>151</v>
      </c>
      <c r="O5" s="79" t="s">
        <v>152</v>
      </c>
    </row>
    <row r="6" spans="1:15" ht="24" thickBot="1">
      <c r="A6" s="80">
        <v>1</v>
      </c>
      <c r="B6" s="80">
        <v>2</v>
      </c>
      <c r="C6" s="80">
        <v>3</v>
      </c>
      <c r="D6" s="80">
        <v>4</v>
      </c>
      <c r="E6" s="80"/>
      <c r="F6" s="80">
        <v>5</v>
      </c>
      <c r="G6" s="80">
        <v>6</v>
      </c>
      <c r="H6" s="80">
        <v>7</v>
      </c>
      <c r="I6" s="80"/>
      <c r="J6" s="81">
        <v>9</v>
      </c>
      <c r="K6" s="80">
        <v>8</v>
      </c>
      <c r="L6" s="82">
        <v>10</v>
      </c>
      <c r="M6" s="82">
        <v>11</v>
      </c>
      <c r="N6" s="83">
        <v>12</v>
      </c>
      <c r="O6" s="84">
        <v>13</v>
      </c>
    </row>
    <row r="7" spans="1:18" ht="45" customHeight="1">
      <c r="A7" s="1189" t="s">
        <v>153</v>
      </c>
      <c r="B7" s="1190"/>
      <c r="C7" s="1190"/>
      <c r="D7" s="1190"/>
      <c r="E7" s="1190"/>
      <c r="F7" s="1190"/>
      <c r="G7" s="1190"/>
      <c r="H7" s="1190"/>
      <c r="I7" s="1190"/>
      <c r="J7" s="1190"/>
      <c r="K7" s="1190"/>
      <c r="L7" s="1190"/>
      <c r="M7" s="1190"/>
      <c r="N7" s="1190"/>
      <c r="O7" s="1190"/>
      <c r="P7" s="1191" t="s">
        <v>81</v>
      </c>
      <c r="Q7" s="1192"/>
      <c r="R7" s="1193"/>
    </row>
    <row r="8" spans="1:18" ht="45" customHeight="1" thickBot="1">
      <c r="A8" s="85" t="s">
        <v>154</v>
      </c>
      <c r="B8" s="1194" t="s">
        <v>155</v>
      </c>
      <c r="C8" s="1195"/>
      <c r="D8" s="1195"/>
      <c r="E8" s="1195"/>
      <c r="F8" s="1195"/>
      <c r="G8" s="1195"/>
      <c r="H8" s="1195"/>
      <c r="I8" s="1195"/>
      <c r="J8" s="1195"/>
      <c r="K8" s="1195"/>
      <c r="L8" s="1195"/>
      <c r="M8" s="1195"/>
      <c r="N8" s="1195"/>
      <c r="O8" s="1195"/>
      <c r="P8" s="86">
        <v>2.3</v>
      </c>
      <c r="Q8" s="87">
        <v>2.5</v>
      </c>
      <c r="R8" s="88">
        <v>3.1</v>
      </c>
    </row>
    <row r="9" spans="1:18" ht="45" customHeight="1">
      <c r="A9" s="89" t="s">
        <v>156</v>
      </c>
      <c r="B9" s="1196" t="s">
        <v>157</v>
      </c>
      <c r="C9" s="1197"/>
      <c r="D9" s="1197"/>
      <c r="E9" s="1197"/>
      <c r="F9" s="1197"/>
      <c r="G9" s="1197"/>
      <c r="H9" s="1197"/>
      <c r="I9" s="1197"/>
      <c r="J9" s="1197"/>
      <c r="K9" s="1197"/>
      <c r="L9" s="1197"/>
      <c r="M9" s="1197"/>
      <c r="N9" s="1197"/>
      <c r="O9" s="1197"/>
      <c r="P9" s="90"/>
      <c r="Q9" s="91"/>
      <c r="R9" s="92"/>
    </row>
    <row r="10" spans="1:18" ht="45" customHeight="1">
      <c r="A10" s="89" t="s">
        <v>158</v>
      </c>
      <c r="B10" s="93" t="s">
        <v>159</v>
      </c>
      <c r="C10" s="94" t="s">
        <v>160</v>
      </c>
      <c r="D10" s="95">
        <v>30</v>
      </c>
      <c r="E10" s="95">
        <v>1</v>
      </c>
      <c r="F10" s="94">
        <v>500</v>
      </c>
      <c r="G10" s="94">
        <f>F10*E10*D10</f>
        <v>15000</v>
      </c>
      <c r="H10" s="96"/>
      <c r="I10" s="96"/>
      <c r="J10" s="96"/>
      <c r="K10" s="96">
        <f>G10</f>
        <v>15000</v>
      </c>
      <c r="L10" s="97"/>
      <c r="M10" s="97"/>
      <c r="N10" s="98"/>
      <c r="O10" s="99"/>
      <c r="P10" s="100"/>
      <c r="Q10" s="101"/>
      <c r="R10" s="102"/>
    </row>
    <row r="11" spans="1:18" ht="45" customHeight="1">
      <c r="A11" s="89" t="s">
        <v>161</v>
      </c>
      <c r="B11" s="93" t="s">
        <v>162</v>
      </c>
      <c r="C11" s="94" t="s">
        <v>160</v>
      </c>
      <c r="D11" s="95">
        <v>35</v>
      </c>
      <c r="E11" s="95">
        <v>1</v>
      </c>
      <c r="F11" s="94">
        <v>150</v>
      </c>
      <c r="G11" s="94">
        <f>F11*E11*D11</f>
        <v>5250</v>
      </c>
      <c r="H11" s="96"/>
      <c r="I11" s="96"/>
      <c r="J11" s="96"/>
      <c r="K11" s="96">
        <f>G11</f>
        <v>5250</v>
      </c>
      <c r="L11" s="97"/>
      <c r="M11" s="97"/>
      <c r="N11" s="98"/>
      <c r="O11" s="99"/>
      <c r="P11" s="100"/>
      <c r="Q11" s="101"/>
      <c r="R11" s="102"/>
    </row>
    <row r="12" spans="1:18" ht="45" customHeight="1">
      <c r="A12" s="89" t="s">
        <v>163</v>
      </c>
      <c r="B12" s="93" t="s">
        <v>164</v>
      </c>
      <c r="C12" s="94" t="s">
        <v>160</v>
      </c>
      <c r="D12" s="95">
        <v>30</v>
      </c>
      <c r="E12" s="95">
        <v>1</v>
      </c>
      <c r="F12" s="94">
        <v>50</v>
      </c>
      <c r="G12" s="94">
        <f>F12*E12*D12</f>
        <v>1500</v>
      </c>
      <c r="H12" s="96"/>
      <c r="I12" s="96"/>
      <c r="J12" s="96"/>
      <c r="K12" s="96">
        <f>G12</f>
        <v>1500</v>
      </c>
      <c r="L12" s="97"/>
      <c r="M12" s="97"/>
      <c r="N12" s="98"/>
      <c r="O12" s="99"/>
      <c r="P12" s="100"/>
      <c r="Q12" s="101"/>
      <c r="R12" s="102"/>
    </row>
    <row r="13" spans="1:18" ht="45" customHeight="1">
      <c r="A13" s="89" t="s">
        <v>165</v>
      </c>
      <c r="B13" s="93" t="s">
        <v>166</v>
      </c>
      <c r="C13" s="94" t="s">
        <v>71</v>
      </c>
      <c r="D13" s="95">
        <v>1</v>
      </c>
      <c r="E13" s="95">
        <v>1</v>
      </c>
      <c r="F13" s="94">
        <v>1000</v>
      </c>
      <c r="G13" s="94">
        <f>F13*E13*D13</f>
        <v>1000</v>
      </c>
      <c r="H13" s="96"/>
      <c r="I13" s="96"/>
      <c r="J13" s="96"/>
      <c r="K13" s="96">
        <f>G13</f>
        <v>1000</v>
      </c>
      <c r="L13" s="97"/>
      <c r="M13" s="97"/>
      <c r="N13" s="98"/>
      <c r="O13" s="99"/>
      <c r="P13" s="100"/>
      <c r="Q13" s="101"/>
      <c r="R13" s="102"/>
    </row>
    <row r="14" spans="1:18" ht="45" customHeight="1">
      <c r="A14" s="89" t="s">
        <v>167</v>
      </c>
      <c r="B14" s="93" t="s">
        <v>168</v>
      </c>
      <c r="C14" s="94" t="s">
        <v>160</v>
      </c>
      <c r="D14" s="95">
        <v>2</v>
      </c>
      <c r="E14" s="95">
        <v>1</v>
      </c>
      <c r="F14" s="94">
        <v>1300</v>
      </c>
      <c r="G14" s="94">
        <f>F14*E14*D14</f>
        <v>2600</v>
      </c>
      <c r="H14" s="96"/>
      <c r="I14" s="96"/>
      <c r="J14" s="96"/>
      <c r="K14" s="96">
        <f>G14</f>
        <v>2600</v>
      </c>
      <c r="L14" s="97"/>
      <c r="M14" s="97"/>
      <c r="N14" s="98"/>
      <c r="O14" s="99"/>
      <c r="P14" s="100"/>
      <c r="Q14" s="101"/>
      <c r="R14" s="102"/>
    </row>
    <row r="15" spans="1:19" ht="45" customHeight="1">
      <c r="A15" s="1179" t="s">
        <v>169</v>
      </c>
      <c r="B15" s="1179"/>
      <c r="C15" s="1179"/>
      <c r="D15" s="1179"/>
      <c r="E15" s="1179"/>
      <c r="F15" s="1179"/>
      <c r="G15" s="103">
        <f>+G14+G11+G10</f>
        <v>22850</v>
      </c>
      <c r="H15" s="103"/>
      <c r="I15" s="103"/>
      <c r="J15" s="103"/>
      <c r="K15" s="103">
        <f>+K14+K11+K10</f>
        <v>22850</v>
      </c>
      <c r="L15" s="104">
        <f>J15</f>
        <v>0</v>
      </c>
      <c r="M15" s="104">
        <v>0</v>
      </c>
      <c r="N15" s="104">
        <v>0</v>
      </c>
      <c r="O15" s="105">
        <v>0</v>
      </c>
      <c r="P15" s="106">
        <f>L15</f>
        <v>0</v>
      </c>
      <c r="Q15" s="101"/>
      <c r="R15" s="102"/>
      <c r="S15" s="107">
        <f>SUM(P15:R15)-J15</f>
        <v>0</v>
      </c>
    </row>
    <row r="16" spans="1:18" ht="53.25" customHeight="1">
      <c r="A16" s="89" t="s">
        <v>170</v>
      </c>
      <c r="B16" s="1180" t="s">
        <v>171</v>
      </c>
      <c r="C16" s="1181"/>
      <c r="D16" s="1181"/>
      <c r="E16" s="1181"/>
      <c r="F16" s="1181"/>
      <c r="G16" s="1181"/>
      <c r="H16" s="1181"/>
      <c r="I16" s="1181"/>
      <c r="J16" s="1181"/>
      <c r="K16" s="1181"/>
      <c r="L16" s="1181"/>
      <c r="M16" s="1181"/>
      <c r="N16" s="1181"/>
      <c r="O16" s="1181"/>
      <c r="P16" s="100"/>
      <c r="Q16" s="101"/>
      <c r="R16" s="102"/>
    </row>
    <row r="17" spans="1:18" ht="45" customHeight="1">
      <c r="A17" s="89" t="s">
        <v>158</v>
      </c>
      <c r="B17" s="93" t="s">
        <v>172</v>
      </c>
      <c r="C17" s="94" t="s">
        <v>71</v>
      </c>
      <c r="D17" s="95">
        <v>7</v>
      </c>
      <c r="E17" s="95">
        <v>2</v>
      </c>
      <c r="F17" s="94">
        <v>500</v>
      </c>
      <c r="G17" s="94">
        <f>F17*E17*D17</f>
        <v>7000</v>
      </c>
      <c r="H17" s="95">
        <v>0</v>
      </c>
      <c r="I17" s="96">
        <f>G17</f>
        <v>7000</v>
      </c>
      <c r="J17" s="96">
        <f>+I17+H17</f>
        <v>7000</v>
      </c>
      <c r="K17" s="96">
        <v>0</v>
      </c>
      <c r="L17" s="97">
        <f>J17</f>
        <v>7000</v>
      </c>
      <c r="M17" s="97"/>
      <c r="N17" s="98"/>
      <c r="O17" s="99"/>
      <c r="P17" s="100"/>
      <c r="Q17" s="101"/>
      <c r="R17" s="102"/>
    </row>
    <row r="18" spans="1:18" ht="45" customHeight="1">
      <c r="A18" s="89" t="s">
        <v>161</v>
      </c>
      <c r="B18" s="93" t="s">
        <v>173</v>
      </c>
      <c r="C18" s="94" t="s">
        <v>71</v>
      </c>
      <c r="D18" s="95">
        <v>7</v>
      </c>
      <c r="E18" s="95">
        <v>1</v>
      </c>
      <c r="F18" s="94">
        <v>1000</v>
      </c>
      <c r="G18" s="94">
        <f>F18*E18*D18</f>
        <v>7000</v>
      </c>
      <c r="H18" s="95">
        <v>0</v>
      </c>
      <c r="I18" s="96">
        <f>G18</f>
        <v>7000</v>
      </c>
      <c r="J18" s="96">
        <f>+I18+H18</f>
        <v>7000</v>
      </c>
      <c r="K18" s="96">
        <v>0</v>
      </c>
      <c r="L18" s="97">
        <f>J18</f>
        <v>7000</v>
      </c>
      <c r="M18" s="97"/>
      <c r="N18" s="98"/>
      <c r="O18" s="99"/>
      <c r="P18" s="100"/>
      <c r="Q18" s="101"/>
      <c r="R18" s="102"/>
    </row>
    <row r="19" spans="1:19" ht="48" customHeight="1">
      <c r="A19" s="1166" t="s">
        <v>169</v>
      </c>
      <c r="B19" s="1167"/>
      <c r="C19" s="1167"/>
      <c r="D19" s="1167"/>
      <c r="E19" s="1167"/>
      <c r="F19" s="1167"/>
      <c r="G19" s="103">
        <f>SUM(G17:G18)</f>
        <v>14000</v>
      </c>
      <c r="H19" s="103">
        <v>0</v>
      </c>
      <c r="I19" s="103">
        <f>SUM(I17:I18)</f>
        <v>14000</v>
      </c>
      <c r="J19" s="103">
        <f>SUM(J17:J18)</f>
        <v>14000</v>
      </c>
      <c r="K19" s="103">
        <f>K18</f>
        <v>0</v>
      </c>
      <c r="L19" s="103">
        <f>SUM(L17:L18)</f>
        <v>14000</v>
      </c>
      <c r="M19" s="103">
        <f>M18</f>
        <v>0</v>
      </c>
      <c r="N19" s="103">
        <f>N18</f>
        <v>0</v>
      </c>
      <c r="O19" s="105">
        <f>O18</f>
        <v>0</v>
      </c>
      <c r="P19" s="106">
        <f>L19</f>
        <v>14000</v>
      </c>
      <c r="Q19" s="101"/>
      <c r="R19" s="102"/>
      <c r="S19" s="107">
        <f>SUM(P19:R19)-J19</f>
        <v>0</v>
      </c>
    </row>
    <row r="20" spans="1:18" s="112" customFormat="1" ht="40.5" customHeight="1">
      <c r="A20" s="108" t="s">
        <v>174</v>
      </c>
      <c r="B20" s="1173" t="s">
        <v>175</v>
      </c>
      <c r="C20" s="1174"/>
      <c r="D20" s="1174"/>
      <c r="E20" s="1174"/>
      <c r="F20" s="1174"/>
      <c r="G20" s="1174"/>
      <c r="H20" s="1174"/>
      <c r="I20" s="1174"/>
      <c r="J20" s="1174"/>
      <c r="K20" s="1174"/>
      <c r="L20" s="1174"/>
      <c r="M20" s="1174"/>
      <c r="N20" s="1174"/>
      <c r="O20" s="1175"/>
      <c r="P20" s="109"/>
      <c r="Q20" s="110"/>
      <c r="R20" s="111"/>
    </row>
    <row r="21" spans="1:18" s="112" customFormat="1" ht="48" customHeight="1">
      <c r="A21" s="108" t="s">
        <v>158</v>
      </c>
      <c r="B21" s="93" t="s">
        <v>159</v>
      </c>
      <c r="C21" s="94" t="s">
        <v>160</v>
      </c>
      <c r="D21" s="95">
        <v>40</v>
      </c>
      <c r="E21" s="95">
        <v>1</v>
      </c>
      <c r="F21" s="94">
        <v>500</v>
      </c>
      <c r="G21" s="94">
        <f aca="true" t="shared" si="0" ref="G21:G28">F21*E21*D21</f>
        <v>20000</v>
      </c>
      <c r="H21" s="113"/>
      <c r="I21" s="113"/>
      <c r="J21" s="113">
        <f>I21</f>
        <v>0</v>
      </c>
      <c r="K21" s="96">
        <f>G21</f>
        <v>20000</v>
      </c>
      <c r="L21" s="113">
        <f aca="true" t="shared" si="1" ref="L21:L28">J21</f>
        <v>0</v>
      </c>
      <c r="M21" s="113"/>
      <c r="N21" s="114"/>
      <c r="O21" s="114"/>
      <c r="P21" s="109"/>
      <c r="Q21" s="110"/>
      <c r="R21" s="111"/>
    </row>
    <row r="22" spans="1:18" s="112" customFormat="1" ht="48" customHeight="1">
      <c r="A22" s="108" t="s">
        <v>161</v>
      </c>
      <c r="B22" s="93" t="s">
        <v>176</v>
      </c>
      <c r="C22" s="94" t="s">
        <v>160</v>
      </c>
      <c r="D22" s="95">
        <v>45</v>
      </c>
      <c r="E22" s="95">
        <v>1</v>
      </c>
      <c r="F22" s="94">
        <v>150</v>
      </c>
      <c r="G22" s="94">
        <f t="shared" si="0"/>
        <v>6750</v>
      </c>
      <c r="H22" s="113"/>
      <c r="I22" s="113"/>
      <c r="J22" s="113">
        <f aca="true" t="shared" si="2" ref="J22:J28">I22</f>
        <v>0</v>
      </c>
      <c r="K22" s="96">
        <f aca="true" t="shared" si="3" ref="K22:K27">G22</f>
        <v>6750</v>
      </c>
      <c r="L22" s="113">
        <f t="shared" si="1"/>
        <v>0</v>
      </c>
      <c r="M22" s="113"/>
      <c r="N22" s="114"/>
      <c r="O22" s="114"/>
      <c r="P22" s="109"/>
      <c r="Q22" s="110"/>
      <c r="R22" s="111"/>
    </row>
    <row r="23" spans="1:18" s="112" customFormat="1" ht="48" customHeight="1">
      <c r="A23" s="108" t="s">
        <v>163</v>
      </c>
      <c r="B23" s="115" t="s">
        <v>177</v>
      </c>
      <c r="C23" s="116" t="s">
        <v>160</v>
      </c>
      <c r="D23" s="117">
        <v>15</v>
      </c>
      <c r="E23" s="117">
        <v>1</v>
      </c>
      <c r="F23" s="116">
        <v>200</v>
      </c>
      <c r="G23" s="94">
        <f t="shared" si="0"/>
        <v>3000</v>
      </c>
      <c r="H23" s="113"/>
      <c r="I23" s="113"/>
      <c r="J23" s="113">
        <f t="shared" si="2"/>
        <v>0</v>
      </c>
      <c r="K23" s="96">
        <f t="shared" si="3"/>
        <v>3000</v>
      </c>
      <c r="L23" s="113">
        <f t="shared" si="1"/>
        <v>0</v>
      </c>
      <c r="M23" s="113"/>
      <c r="N23" s="114"/>
      <c r="O23" s="114"/>
      <c r="P23" s="109"/>
      <c r="Q23" s="110"/>
      <c r="R23" s="111"/>
    </row>
    <row r="24" spans="1:18" s="112" customFormat="1" ht="48" customHeight="1">
      <c r="A24" s="108" t="s">
        <v>165</v>
      </c>
      <c r="B24" s="93" t="s">
        <v>164</v>
      </c>
      <c r="C24" s="94" t="s">
        <v>160</v>
      </c>
      <c r="D24" s="95">
        <v>40</v>
      </c>
      <c r="E24" s="95">
        <v>1</v>
      </c>
      <c r="F24" s="94">
        <v>50</v>
      </c>
      <c r="G24" s="94">
        <f t="shared" si="0"/>
        <v>2000</v>
      </c>
      <c r="H24" s="113"/>
      <c r="I24" s="113"/>
      <c r="J24" s="113">
        <f t="shared" si="2"/>
        <v>0</v>
      </c>
      <c r="K24" s="96">
        <f t="shared" si="3"/>
        <v>2000</v>
      </c>
      <c r="L24" s="113">
        <f t="shared" si="1"/>
        <v>0</v>
      </c>
      <c r="M24" s="113"/>
      <c r="N24" s="114"/>
      <c r="O24" s="114"/>
      <c r="P24" s="109"/>
      <c r="Q24" s="110"/>
      <c r="R24" s="111"/>
    </row>
    <row r="25" spans="1:18" s="112" customFormat="1" ht="48" customHeight="1">
      <c r="A25" s="108" t="s">
        <v>167</v>
      </c>
      <c r="B25" s="93" t="s">
        <v>178</v>
      </c>
      <c r="C25" s="94" t="s">
        <v>160</v>
      </c>
      <c r="D25" s="95">
        <v>40</v>
      </c>
      <c r="E25" s="95">
        <v>1</v>
      </c>
      <c r="F25" s="94">
        <v>100</v>
      </c>
      <c r="G25" s="94">
        <f t="shared" si="0"/>
        <v>4000</v>
      </c>
      <c r="H25" s="113"/>
      <c r="I25" s="113"/>
      <c r="J25" s="113">
        <f t="shared" si="2"/>
        <v>0</v>
      </c>
      <c r="K25" s="96">
        <f t="shared" si="3"/>
        <v>4000</v>
      </c>
      <c r="L25" s="113">
        <f t="shared" si="1"/>
        <v>0</v>
      </c>
      <c r="M25" s="113"/>
      <c r="N25" s="114"/>
      <c r="O25" s="114"/>
      <c r="P25" s="109"/>
      <c r="Q25" s="110"/>
      <c r="R25" s="111"/>
    </row>
    <row r="26" spans="1:18" s="112" customFormat="1" ht="48" customHeight="1">
      <c r="A26" s="108" t="s">
        <v>179</v>
      </c>
      <c r="B26" s="93" t="s">
        <v>180</v>
      </c>
      <c r="C26" s="94" t="s">
        <v>71</v>
      </c>
      <c r="D26" s="95">
        <v>1</v>
      </c>
      <c r="E26" s="95">
        <v>1</v>
      </c>
      <c r="F26" s="94">
        <v>1000</v>
      </c>
      <c r="G26" s="94">
        <f t="shared" si="0"/>
        <v>1000</v>
      </c>
      <c r="H26" s="113"/>
      <c r="I26" s="113"/>
      <c r="J26" s="113">
        <f t="shared" si="2"/>
        <v>0</v>
      </c>
      <c r="K26" s="96">
        <f t="shared" si="3"/>
        <v>1000</v>
      </c>
      <c r="L26" s="113">
        <f t="shared" si="1"/>
        <v>0</v>
      </c>
      <c r="M26" s="113"/>
      <c r="N26" s="114"/>
      <c r="O26" s="114"/>
      <c r="P26" s="109"/>
      <c r="Q26" s="110"/>
      <c r="R26" s="111"/>
    </row>
    <row r="27" spans="1:18" s="112" customFormat="1" ht="48" customHeight="1">
      <c r="A27" s="108" t="s">
        <v>181</v>
      </c>
      <c r="B27" s="93" t="s">
        <v>182</v>
      </c>
      <c r="C27" s="94" t="s">
        <v>160</v>
      </c>
      <c r="D27" s="95">
        <v>3</v>
      </c>
      <c r="E27" s="95">
        <v>1</v>
      </c>
      <c r="F27" s="94">
        <v>1300</v>
      </c>
      <c r="G27" s="94">
        <f t="shared" si="0"/>
        <v>3900</v>
      </c>
      <c r="H27" s="113"/>
      <c r="I27" s="113"/>
      <c r="J27" s="113">
        <f t="shared" si="2"/>
        <v>0</v>
      </c>
      <c r="K27" s="96">
        <f t="shared" si="3"/>
        <v>3900</v>
      </c>
      <c r="L27" s="113">
        <f t="shared" si="1"/>
        <v>0</v>
      </c>
      <c r="M27" s="113"/>
      <c r="N27" s="114"/>
      <c r="O27" s="114"/>
      <c r="P27" s="109"/>
      <c r="Q27" s="110"/>
      <c r="R27" s="111"/>
    </row>
    <row r="28" spans="1:18" s="112" customFormat="1" ht="48" customHeight="1">
      <c r="A28" s="108" t="s">
        <v>183</v>
      </c>
      <c r="B28" s="93" t="s">
        <v>184</v>
      </c>
      <c r="C28" s="94" t="s">
        <v>185</v>
      </c>
      <c r="D28" s="95">
        <v>100</v>
      </c>
      <c r="E28" s="95">
        <v>1</v>
      </c>
      <c r="F28" s="94">
        <v>500</v>
      </c>
      <c r="G28" s="94">
        <f t="shared" si="0"/>
        <v>50000</v>
      </c>
      <c r="H28" s="113"/>
      <c r="I28" s="113">
        <f>G28</f>
        <v>50000</v>
      </c>
      <c r="J28" s="113">
        <f t="shared" si="2"/>
        <v>50000</v>
      </c>
      <c r="K28" s="96">
        <v>0</v>
      </c>
      <c r="L28" s="113">
        <f t="shared" si="1"/>
        <v>50000</v>
      </c>
      <c r="M28" s="113"/>
      <c r="N28" s="114"/>
      <c r="O28" s="114"/>
      <c r="P28" s="109"/>
      <c r="Q28" s="110"/>
      <c r="R28" s="111"/>
    </row>
    <row r="29" spans="1:19" s="112" customFormat="1" ht="48" customHeight="1">
      <c r="A29" s="1182" t="s">
        <v>186</v>
      </c>
      <c r="B29" s="1167"/>
      <c r="C29" s="1167"/>
      <c r="D29" s="1167"/>
      <c r="E29" s="1167"/>
      <c r="F29" s="1167"/>
      <c r="G29" s="103">
        <f>SUM(G21:G28)</f>
        <v>90650</v>
      </c>
      <c r="H29" s="103">
        <f>SUM(H21:H28)</f>
        <v>0</v>
      </c>
      <c r="I29" s="103">
        <f>I28</f>
        <v>50000</v>
      </c>
      <c r="J29" s="103">
        <f aca="true" t="shared" si="4" ref="J29:O29">SUM(J21:J28)</f>
        <v>50000</v>
      </c>
      <c r="K29" s="103">
        <f t="shared" si="4"/>
        <v>40650</v>
      </c>
      <c r="L29" s="103">
        <f t="shared" si="4"/>
        <v>50000</v>
      </c>
      <c r="M29" s="103">
        <f t="shared" si="4"/>
        <v>0</v>
      </c>
      <c r="N29" s="103">
        <f t="shared" si="4"/>
        <v>0</v>
      </c>
      <c r="O29" s="105">
        <f t="shared" si="4"/>
        <v>0</v>
      </c>
      <c r="P29" s="118">
        <f>L29</f>
        <v>50000</v>
      </c>
      <c r="Q29" s="110"/>
      <c r="R29" s="111"/>
      <c r="S29" s="107">
        <f>SUM(P29:R29)-J29</f>
        <v>0</v>
      </c>
    </row>
    <row r="30" spans="1:18" s="112" customFormat="1" ht="40.5" customHeight="1">
      <c r="A30" s="108" t="s">
        <v>187</v>
      </c>
      <c r="B30" s="1173" t="s">
        <v>188</v>
      </c>
      <c r="C30" s="1174"/>
      <c r="D30" s="1174"/>
      <c r="E30" s="1174"/>
      <c r="F30" s="1174"/>
      <c r="G30" s="1174"/>
      <c r="H30" s="1174"/>
      <c r="I30" s="1174"/>
      <c r="J30" s="1174"/>
      <c r="K30" s="1174"/>
      <c r="L30" s="1174"/>
      <c r="M30" s="1174"/>
      <c r="N30" s="1174"/>
      <c r="O30" s="1175"/>
      <c r="P30" s="109"/>
      <c r="Q30" s="110"/>
      <c r="R30" s="111"/>
    </row>
    <row r="31" spans="1:18" s="112" customFormat="1" ht="48" customHeight="1">
      <c r="A31" s="108" t="s">
        <v>158</v>
      </c>
      <c r="B31" s="93" t="s">
        <v>159</v>
      </c>
      <c r="C31" s="94" t="s">
        <v>160</v>
      </c>
      <c r="D31" s="95">
        <v>34</v>
      </c>
      <c r="E31" s="95">
        <v>2</v>
      </c>
      <c r="F31" s="94">
        <v>500</v>
      </c>
      <c r="G31" s="94">
        <f aca="true" t="shared" si="5" ref="G31:G37">F31*E31*D31</f>
        <v>34000</v>
      </c>
      <c r="H31" s="113"/>
      <c r="I31" s="113">
        <f>G31</f>
        <v>34000</v>
      </c>
      <c r="J31" s="113">
        <f>I31</f>
        <v>34000</v>
      </c>
      <c r="K31" s="96">
        <v>0</v>
      </c>
      <c r="L31" s="113">
        <f aca="true" t="shared" si="6" ref="L31:L37">J31</f>
        <v>34000</v>
      </c>
      <c r="M31" s="113"/>
      <c r="N31" s="114"/>
      <c r="O31" s="114"/>
      <c r="P31" s="109"/>
      <c r="Q31" s="110"/>
      <c r="R31" s="111"/>
    </row>
    <row r="32" spans="1:18" s="112" customFormat="1" ht="48" customHeight="1">
      <c r="A32" s="108" t="s">
        <v>161</v>
      </c>
      <c r="B32" s="93" t="s">
        <v>176</v>
      </c>
      <c r="C32" s="94" t="s">
        <v>160</v>
      </c>
      <c r="D32" s="95">
        <v>38</v>
      </c>
      <c r="E32" s="95">
        <v>2</v>
      </c>
      <c r="F32" s="94">
        <v>150</v>
      </c>
      <c r="G32" s="94">
        <f t="shared" si="5"/>
        <v>11400</v>
      </c>
      <c r="H32" s="113"/>
      <c r="I32" s="113">
        <f aca="true" t="shared" si="7" ref="I32:I37">G32</f>
        <v>11400</v>
      </c>
      <c r="J32" s="113">
        <f aca="true" t="shared" si="8" ref="J32:J37">I32</f>
        <v>11400</v>
      </c>
      <c r="K32" s="96">
        <v>0</v>
      </c>
      <c r="L32" s="113">
        <f t="shared" si="6"/>
        <v>11400</v>
      </c>
      <c r="M32" s="113"/>
      <c r="N32" s="114"/>
      <c r="O32" s="114"/>
      <c r="P32" s="109"/>
      <c r="Q32" s="110"/>
      <c r="R32" s="111"/>
    </row>
    <row r="33" spans="1:18" ht="46.5" customHeight="1">
      <c r="A33" s="108" t="s">
        <v>163</v>
      </c>
      <c r="B33" s="115" t="s">
        <v>177</v>
      </c>
      <c r="C33" s="116" t="s">
        <v>160</v>
      </c>
      <c r="D33" s="117">
        <v>34</v>
      </c>
      <c r="E33" s="117"/>
      <c r="F33" s="116">
        <v>100</v>
      </c>
      <c r="G33" s="94">
        <f t="shared" si="5"/>
        <v>0</v>
      </c>
      <c r="H33" s="113"/>
      <c r="I33" s="113">
        <f t="shared" si="7"/>
        <v>0</v>
      </c>
      <c r="J33" s="113">
        <f t="shared" si="8"/>
        <v>0</v>
      </c>
      <c r="K33" s="96">
        <v>0</v>
      </c>
      <c r="L33" s="113">
        <f t="shared" si="6"/>
        <v>0</v>
      </c>
      <c r="M33" s="113"/>
      <c r="N33" s="114"/>
      <c r="O33" s="114"/>
      <c r="P33" s="100"/>
      <c r="Q33" s="101"/>
      <c r="R33" s="102"/>
    </row>
    <row r="34" spans="1:18" ht="39" customHeight="1">
      <c r="A34" s="108" t="s">
        <v>165</v>
      </c>
      <c r="B34" s="93" t="s">
        <v>164</v>
      </c>
      <c r="C34" s="94" t="s">
        <v>160</v>
      </c>
      <c r="D34" s="95">
        <v>34</v>
      </c>
      <c r="E34" s="95">
        <v>1</v>
      </c>
      <c r="F34" s="94">
        <v>50</v>
      </c>
      <c r="G34" s="94">
        <f t="shared" si="5"/>
        <v>1700</v>
      </c>
      <c r="H34" s="113"/>
      <c r="I34" s="113">
        <f t="shared" si="7"/>
        <v>1700</v>
      </c>
      <c r="J34" s="113">
        <f t="shared" si="8"/>
        <v>1700</v>
      </c>
      <c r="K34" s="96">
        <v>0</v>
      </c>
      <c r="L34" s="113">
        <f t="shared" si="6"/>
        <v>1700</v>
      </c>
      <c r="M34" s="113"/>
      <c r="N34" s="114"/>
      <c r="O34" s="114"/>
      <c r="P34" s="100"/>
      <c r="Q34" s="101"/>
      <c r="R34" s="102"/>
    </row>
    <row r="35" spans="1:18" ht="39" customHeight="1">
      <c r="A35" s="108" t="s">
        <v>167</v>
      </c>
      <c r="B35" s="93" t="s">
        <v>178</v>
      </c>
      <c r="C35" s="94" t="s">
        <v>160</v>
      </c>
      <c r="D35" s="95">
        <v>34</v>
      </c>
      <c r="E35" s="95">
        <v>1</v>
      </c>
      <c r="F35" s="94">
        <v>100</v>
      </c>
      <c r="G35" s="94">
        <f t="shared" si="5"/>
        <v>3400</v>
      </c>
      <c r="H35" s="113"/>
      <c r="I35" s="113">
        <f t="shared" si="7"/>
        <v>3400</v>
      </c>
      <c r="J35" s="113">
        <f t="shared" si="8"/>
        <v>3400</v>
      </c>
      <c r="K35" s="96">
        <v>0</v>
      </c>
      <c r="L35" s="113">
        <f t="shared" si="6"/>
        <v>3400</v>
      </c>
      <c r="M35" s="113"/>
      <c r="N35" s="114"/>
      <c r="O35" s="114"/>
      <c r="P35" s="100"/>
      <c r="Q35" s="101"/>
      <c r="R35" s="102"/>
    </row>
    <row r="36" spans="1:18" ht="39" customHeight="1">
      <c r="A36" s="108" t="s">
        <v>179</v>
      </c>
      <c r="B36" s="93" t="s">
        <v>180</v>
      </c>
      <c r="C36" s="94" t="s">
        <v>71</v>
      </c>
      <c r="D36" s="95">
        <v>2</v>
      </c>
      <c r="E36" s="95">
        <v>1</v>
      </c>
      <c r="F36" s="94">
        <v>1000</v>
      </c>
      <c r="G36" s="94">
        <f t="shared" si="5"/>
        <v>2000</v>
      </c>
      <c r="H36" s="113"/>
      <c r="I36" s="113"/>
      <c r="J36" s="113">
        <f t="shared" si="8"/>
        <v>0</v>
      </c>
      <c r="K36" s="96"/>
      <c r="L36" s="113">
        <f t="shared" si="6"/>
        <v>0</v>
      </c>
      <c r="M36" s="113"/>
      <c r="N36" s="114"/>
      <c r="O36" s="114"/>
      <c r="P36" s="100"/>
      <c r="Q36" s="101"/>
      <c r="R36" s="102"/>
    </row>
    <row r="37" spans="1:18" ht="73.5" customHeight="1">
      <c r="A37" s="108" t="s">
        <v>181</v>
      </c>
      <c r="B37" s="93" t="s">
        <v>182</v>
      </c>
      <c r="C37" s="94" t="s">
        <v>160</v>
      </c>
      <c r="D37" s="95">
        <v>2</v>
      </c>
      <c r="E37" s="95">
        <v>2</v>
      </c>
      <c r="F37" s="94">
        <v>1000</v>
      </c>
      <c r="G37" s="94">
        <f t="shared" si="5"/>
        <v>4000</v>
      </c>
      <c r="H37" s="113"/>
      <c r="I37" s="113">
        <f t="shared" si="7"/>
        <v>4000</v>
      </c>
      <c r="J37" s="113">
        <f t="shared" si="8"/>
        <v>4000</v>
      </c>
      <c r="K37" s="96">
        <v>0</v>
      </c>
      <c r="L37" s="113">
        <f t="shared" si="6"/>
        <v>4000</v>
      </c>
      <c r="M37" s="113"/>
      <c r="N37" s="114"/>
      <c r="O37" s="114"/>
      <c r="P37" s="100"/>
      <c r="Q37" s="101"/>
      <c r="R37" s="102"/>
    </row>
    <row r="38" spans="1:19" ht="48" customHeight="1">
      <c r="A38" s="1166" t="s">
        <v>169</v>
      </c>
      <c r="B38" s="1167"/>
      <c r="C38" s="1167"/>
      <c r="D38" s="1167"/>
      <c r="E38" s="1167"/>
      <c r="F38" s="1167"/>
      <c r="G38" s="103">
        <f aca="true" t="shared" si="9" ref="G38:O38">SUM(G31:G37)</f>
        <v>56500</v>
      </c>
      <c r="H38" s="103">
        <f t="shared" si="9"/>
        <v>0</v>
      </c>
      <c r="I38" s="103">
        <f t="shared" si="9"/>
        <v>54500</v>
      </c>
      <c r="J38" s="103">
        <f t="shared" si="9"/>
        <v>54500</v>
      </c>
      <c r="K38" s="103">
        <f t="shared" si="9"/>
        <v>0</v>
      </c>
      <c r="L38" s="103">
        <f t="shared" si="9"/>
        <v>54500</v>
      </c>
      <c r="M38" s="103">
        <f t="shared" si="9"/>
        <v>0</v>
      </c>
      <c r="N38" s="103">
        <f t="shared" si="9"/>
        <v>0</v>
      </c>
      <c r="O38" s="105">
        <f t="shared" si="9"/>
        <v>0</v>
      </c>
      <c r="P38" s="106">
        <f>L38</f>
        <v>54500</v>
      </c>
      <c r="Q38" s="101"/>
      <c r="R38" s="102"/>
      <c r="S38" s="107">
        <f>SUM(P38:R38)-J38</f>
        <v>0</v>
      </c>
    </row>
    <row r="39" spans="1:18" ht="53.25" customHeight="1">
      <c r="A39" s="108" t="s">
        <v>189</v>
      </c>
      <c r="B39" s="1173" t="s">
        <v>190</v>
      </c>
      <c r="C39" s="1174"/>
      <c r="D39" s="1174"/>
      <c r="E39" s="1174"/>
      <c r="F39" s="1174"/>
      <c r="G39" s="1174"/>
      <c r="H39" s="1174"/>
      <c r="I39" s="1174"/>
      <c r="J39" s="1174"/>
      <c r="K39" s="1174"/>
      <c r="L39" s="1174"/>
      <c r="M39" s="1174"/>
      <c r="N39" s="1174"/>
      <c r="O39" s="1175"/>
      <c r="P39" s="100"/>
      <c r="Q39" s="101"/>
      <c r="R39" s="102"/>
    </row>
    <row r="40" spans="1:18" ht="45" customHeight="1">
      <c r="A40" s="108" t="s">
        <v>158</v>
      </c>
      <c r="B40" s="93" t="s">
        <v>159</v>
      </c>
      <c r="C40" s="94" t="s">
        <v>160</v>
      </c>
      <c r="D40" s="119">
        <v>22</v>
      </c>
      <c r="E40" s="95">
        <v>1</v>
      </c>
      <c r="F40" s="94">
        <v>500</v>
      </c>
      <c r="G40" s="94">
        <f>F40*E40*D40</f>
        <v>11000</v>
      </c>
      <c r="H40" s="113"/>
      <c r="I40" s="113">
        <f>G40</f>
        <v>11000</v>
      </c>
      <c r="J40" s="113">
        <f>I40</f>
        <v>11000</v>
      </c>
      <c r="K40" s="96">
        <v>0</v>
      </c>
      <c r="L40" s="113">
        <f>J40</f>
        <v>11000</v>
      </c>
      <c r="M40" s="113"/>
      <c r="N40" s="114"/>
      <c r="O40" s="114"/>
      <c r="P40" s="100"/>
      <c r="Q40" s="101"/>
      <c r="R40" s="102"/>
    </row>
    <row r="41" spans="1:18" ht="45" customHeight="1">
      <c r="A41" s="108" t="s">
        <v>161</v>
      </c>
      <c r="B41" s="93" t="s">
        <v>176</v>
      </c>
      <c r="C41" s="94" t="s">
        <v>160</v>
      </c>
      <c r="D41" s="119">
        <v>27</v>
      </c>
      <c r="E41" s="95">
        <v>1</v>
      </c>
      <c r="F41" s="94">
        <v>150</v>
      </c>
      <c r="G41" s="94">
        <f>F41*E41*D41</f>
        <v>4050</v>
      </c>
      <c r="H41" s="113"/>
      <c r="I41" s="113">
        <f>G41</f>
        <v>4050</v>
      </c>
      <c r="J41" s="113">
        <f>I41</f>
        <v>4050</v>
      </c>
      <c r="K41" s="96">
        <v>0</v>
      </c>
      <c r="L41" s="113">
        <f>J41</f>
        <v>4050</v>
      </c>
      <c r="M41" s="113"/>
      <c r="N41" s="114"/>
      <c r="O41" s="114"/>
      <c r="P41" s="100"/>
      <c r="Q41" s="101"/>
      <c r="R41" s="102"/>
    </row>
    <row r="42" spans="1:18" ht="45" customHeight="1">
      <c r="A42" s="108" t="s">
        <v>165</v>
      </c>
      <c r="B42" s="93" t="s">
        <v>164</v>
      </c>
      <c r="C42" s="94" t="s">
        <v>160</v>
      </c>
      <c r="D42" s="119">
        <v>22</v>
      </c>
      <c r="E42" s="95">
        <v>1</v>
      </c>
      <c r="F42" s="94">
        <v>50</v>
      </c>
      <c r="G42" s="94">
        <f>F42*E42*D42</f>
        <v>1100</v>
      </c>
      <c r="H42" s="113"/>
      <c r="I42" s="113">
        <f>G42</f>
        <v>1100</v>
      </c>
      <c r="J42" s="113">
        <f>I42</f>
        <v>1100</v>
      </c>
      <c r="K42" s="96">
        <v>0</v>
      </c>
      <c r="L42" s="113">
        <f>J42</f>
        <v>1100</v>
      </c>
      <c r="M42" s="113"/>
      <c r="N42" s="114"/>
      <c r="O42" s="114"/>
      <c r="P42" s="100"/>
      <c r="Q42" s="101"/>
      <c r="R42" s="102"/>
    </row>
    <row r="43" spans="1:18" ht="48" customHeight="1">
      <c r="A43" s="108" t="s">
        <v>179</v>
      </c>
      <c r="B43" s="93" t="s">
        <v>180</v>
      </c>
      <c r="C43" s="94" t="s">
        <v>71</v>
      </c>
      <c r="D43" s="95">
        <v>1</v>
      </c>
      <c r="E43" s="95">
        <v>1</v>
      </c>
      <c r="F43" s="94">
        <v>1000</v>
      </c>
      <c r="G43" s="94">
        <f>F43*E43*D43</f>
        <v>1000</v>
      </c>
      <c r="H43" s="113"/>
      <c r="I43" s="113"/>
      <c r="J43" s="113">
        <f>I43</f>
        <v>0</v>
      </c>
      <c r="K43" s="96"/>
      <c r="L43" s="113">
        <f>J43</f>
        <v>0</v>
      </c>
      <c r="M43" s="113"/>
      <c r="N43" s="114"/>
      <c r="O43" s="114"/>
      <c r="P43" s="100"/>
      <c r="Q43" s="101"/>
      <c r="R43" s="102"/>
    </row>
    <row r="44" spans="1:18" ht="76.5" customHeight="1">
      <c r="A44" s="108" t="s">
        <v>181</v>
      </c>
      <c r="B44" s="93" t="s">
        <v>182</v>
      </c>
      <c r="C44" s="94" t="s">
        <v>160</v>
      </c>
      <c r="D44" s="95">
        <v>3</v>
      </c>
      <c r="E44" s="95">
        <v>1</v>
      </c>
      <c r="F44" s="94">
        <v>1300</v>
      </c>
      <c r="G44" s="94">
        <f>F44*E44*D44</f>
        <v>3900</v>
      </c>
      <c r="H44" s="113"/>
      <c r="I44" s="113">
        <f>G44</f>
        <v>3900</v>
      </c>
      <c r="J44" s="113">
        <f>I44</f>
        <v>3900</v>
      </c>
      <c r="K44" s="96">
        <v>0</v>
      </c>
      <c r="L44" s="113">
        <f>J44</f>
        <v>3900</v>
      </c>
      <c r="M44" s="113"/>
      <c r="N44" s="114"/>
      <c r="O44" s="114"/>
      <c r="P44" s="100"/>
      <c r="Q44" s="101"/>
      <c r="R44" s="102"/>
    </row>
    <row r="45" spans="1:19" ht="33" customHeight="1">
      <c r="A45" s="1166" t="s">
        <v>169</v>
      </c>
      <c r="B45" s="1167"/>
      <c r="C45" s="1167"/>
      <c r="D45" s="1167"/>
      <c r="E45" s="1167"/>
      <c r="F45" s="1167"/>
      <c r="G45" s="103">
        <f aca="true" t="shared" si="10" ref="G45:O45">SUM(G40:G44)</f>
        <v>21050</v>
      </c>
      <c r="H45" s="103">
        <f t="shared" si="10"/>
        <v>0</v>
      </c>
      <c r="I45" s="103">
        <f t="shared" si="10"/>
        <v>20050</v>
      </c>
      <c r="J45" s="103">
        <f t="shared" si="10"/>
        <v>20050</v>
      </c>
      <c r="K45" s="103">
        <f t="shared" si="10"/>
        <v>0</v>
      </c>
      <c r="L45" s="103">
        <f t="shared" si="10"/>
        <v>20050</v>
      </c>
      <c r="M45" s="103">
        <f t="shared" si="10"/>
        <v>0</v>
      </c>
      <c r="N45" s="103">
        <f t="shared" si="10"/>
        <v>0</v>
      </c>
      <c r="O45" s="105">
        <f t="shared" si="10"/>
        <v>0</v>
      </c>
      <c r="P45" s="106">
        <f>L45</f>
        <v>20050</v>
      </c>
      <c r="Q45" s="101"/>
      <c r="R45" s="102"/>
      <c r="S45" s="107">
        <f>SUM(P45:R45)-J45</f>
        <v>0</v>
      </c>
    </row>
    <row r="46" spans="1:18" ht="40.5" customHeight="1">
      <c r="A46" s="108" t="s">
        <v>191</v>
      </c>
      <c r="B46" s="1173" t="s">
        <v>192</v>
      </c>
      <c r="C46" s="1174"/>
      <c r="D46" s="1174"/>
      <c r="E46" s="1174"/>
      <c r="F46" s="1174"/>
      <c r="G46" s="1174"/>
      <c r="H46" s="1174"/>
      <c r="I46" s="1174"/>
      <c r="J46" s="1174"/>
      <c r="K46" s="1174"/>
      <c r="L46" s="1174"/>
      <c r="M46" s="1174"/>
      <c r="N46" s="1174"/>
      <c r="O46" s="1175"/>
      <c r="P46" s="100"/>
      <c r="Q46" s="101"/>
      <c r="R46" s="102"/>
    </row>
    <row r="47" spans="1:18" ht="50.25" customHeight="1">
      <c r="A47" s="108" t="s">
        <v>158</v>
      </c>
      <c r="B47" s="93" t="s">
        <v>159</v>
      </c>
      <c r="C47" s="94" t="s">
        <v>160</v>
      </c>
      <c r="D47" s="119">
        <f>360/2</f>
        <v>180</v>
      </c>
      <c r="E47" s="95">
        <v>1</v>
      </c>
      <c r="F47" s="94">
        <v>300</v>
      </c>
      <c r="G47" s="94">
        <f>F47*E47*D47</f>
        <v>54000</v>
      </c>
      <c r="H47" s="113"/>
      <c r="I47" s="113"/>
      <c r="J47" s="113">
        <f>I47</f>
        <v>0</v>
      </c>
      <c r="K47" s="96">
        <f>G47</f>
        <v>54000</v>
      </c>
      <c r="L47" s="113">
        <f>J47</f>
        <v>0</v>
      </c>
      <c r="M47" s="113"/>
      <c r="N47" s="114"/>
      <c r="O47" s="114"/>
      <c r="P47" s="100"/>
      <c r="Q47" s="101"/>
      <c r="R47" s="102"/>
    </row>
    <row r="48" spans="1:18" ht="38.25" customHeight="1">
      <c r="A48" s="108" t="s">
        <v>161</v>
      </c>
      <c r="B48" s="93" t="s">
        <v>176</v>
      </c>
      <c r="C48" s="94" t="s">
        <v>160</v>
      </c>
      <c r="D48" s="119">
        <f>400/2</f>
        <v>200</v>
      </c>
      <c r="E48" s="95">
        <v>1</v>
      </c>
      <c r="F48" s="94">
        <v>100</v>
      </c>
      <c r="G48" s="94">
        <f>F48*E48*D48</f>
        <v>20000</v>
      </c>
      <c r="H48" s="113"/>
      <c r="I48" s="113">
        <f>G48</f>
        <v>20000</v>
      </c>
      <c r="J48" s="113">
        <f>I48</f>
        <v>20000</v>
      </c>
      <c r="K48" s="96">
        <v>0</v>
      </c>
      <c r="L48" s="113">
        <f>J48</f>
        <v>20000</v>
      </c>
      <c r="M48" s="113"/>
      <c r="N48" s="114"/>
      <c r="O48" s="114"/>
      <c r="P48" s="100"/>
      <c r="Q48" s="101"/>
      <c r="R48" s="102"/>
    </row>
    <row r="49" spans="1:18" ht="48" customHeight="1">
      <c r="A49" s="108" t="s">
        <v>165</v>
      </c>
      <c r="B49" s="93" t="s">
        <v>164</v>
      </c>
      <c r="C49" s="94" t="s">
        <v>160</v>
      </c>
      <c r="D49" s="119">
        <f>360/2</f>
        <v>180</v>
      </c>
      <c r="E49" s="95">
        <v>1</v>
      </c>
      <c r="F49" s="94">
        <v>50</v>
      </c>
      <c r="G49" s="94">
        <f>F49*E49*D49</f>
        <v>9000</v>
      </c>
      <c r="H49" s="113"/>
      <c r="I49" s="113">
        <f>G49</f>
        <v>9000</v>
      </c>
      <c r="J49" s="113">
        <f>I49</f>
        <v>9000</v>
      </c>
      <c r="K49" s="96">
        <v>0</v>
      </c>
      <c r="L49" s="113">
        <f>J49</f>
        <v>9000</v>
      </c>
      <c r="M49" s="113"/>
      <c r="N49" s="114"/>
      <c r="O49" s="114"/>
      <c r="P49" s="100"/>
      <c r="Q49" s="101"/>
      <c r="R49" s="102"/>
    </row>
    <row r="50" spans="1:18" ht="48" customHeight="1">
      <c r="A50" s="108" t="s">
        <v>179</v>
      </c>
      <c r="B50" s="93" t="s">
        <v>180</v>
      </c>
      <c r="C50" s="94" t="s">
        <v>71</v>
      </c>
      <c r="D50" s="95">
        <v>1</v>
      </c>
      <c r="E50" s="95">
        <v>5</v>
      </c>
      <c r="F50" s="94">
        <v>500</v>
      </c>
      <c r="G50" s="94">
        <f>F50*E50*D50</f>
        <v>2500</v>
      </c>
      <c r="H50" s="113"/>
      <c r="I50" s="113"/>
      <c r="J50" s="113">
        <f>I50</f>
        <v>0</v>
      </c>
      <c r="K50" s="96"/>
      <c r="L50" s="113">
        <f>J50</f>
        <v>0</v>
      </c>
      <c r="M50" s="113"/>
      <c r="N50" s="114"/>
      <c r="O50" s="114"/>
      <c r="P50" s="100"/>
      <c r="Q50" s="101"/>
      <c r="R50" s="102"/>
    </row>
    <row r="51" spans="1:18" ht="44.25" customHeight="1">
      <c r="A51" s="108" t="s">
        <v>181</v>
      </c>
      <c r="B51" s="93" t="s">
        <v>182</v>
      </c>
      <c r="C51" s="94" t="s">
        <v>160</v>
      </c>
      <c r="D51" s="95">
        <v>2</v>
      </c>
      <c r="E51" s="95">
        <v>5</v>
      </c>
      <c r="F51" s="94">
        <v>1300</v>
      </c>
      <c r="G51" s="94">
        <f>F51*E51*D51</f>
        <v>13000</v>
      </c>
      <c r="H51" s="113"/>
      <c r="I51" s="113">
        <f>G51</f>
        <v>13000</v>
      </c>
      <c r="J51" s="113">
        <f>I51</f>
        <v>13000</v>
      </c>
      <c r="K51" s="96">
        <v>0</v>
      </c>
      <c r="L51" s="113">
        <f>J51</f>
        <v>13000</v>
      </c>
      <c r="M51" s="113"/>
      <c r="N51" s="114"/>
      <c r="O51" s="114"/>
      <c r="P51" s="100"/>
      <c r="Q51" s="101"/>
      <c r="R51" s="102"/>
    </row>
    <row r="52" spans="1:19" ht="59.25" customHeight="1">
      <c r="A52" s="1166" t="s">
        <v>169</v>
      </c>
      <c r="B52" s="1167"/>
      <c r="C52" s="1167"/>
      <c r="D52" s="1167"/>
      <c r="E52" s="1167"/>
      <c r="F52" s="1167"/>
      <c r="G52" s="103">
        <f aca="true" t="shared" si="11" ref="G52:O52">SUM(G47:G51)</f>
        <v>98500</v>
      </c>
      <c r="H52" s="103">
        <f t="shared" si="11"/>
        <v>0</v>
      </c>
      <c r="I52" s="103">
        <f t="shared" si="11"/>
        <v>42000</v>
      </c>
      <c r="J52" s="103">
        <f t="shared" si="11"/>
        <v>42000</v>
      </c>
      <c r="K52" s="103">
        <f t="shared" si="11"/>
        <v>54000</v>
      </c>
      <c r="L52" s="103">
        <f t="shared" si="11"/>
        <v>42000</v>
      </c>
      <c r="M52" s="103">
        <f t="shared" si="11"/>
        <v>0</v>
      </c>
      <c r="N52" s="103">
        <f t="shared" si="11"/>
        <v>0</v>
      </c>
      <c r="O52" s="105">
        <f t="shared" si="11"/>
        <v>0</v>
      </c>
      <c r="P52" s="106">
        <f>L52</f>
        <v>42000</v>
      </c>
      <c r="Q52" s="101"/>
      <c r="R52" s="102"/>
      <c r="S52" s="107">
        <f>SUM(P52:R52)-J52</f>
        <v>0</v>
      </c>
    </row>
    <row r="53" spans="1:18" ht="43.5" customHeight="1">
      <c r="A53" s="108" t="s">
        <v>193</v>
      </c>
      <c r="B53" s="1173" t="s">
        <v>194</v>
      </c>
      <c r="C53" s="1174"/>
      <c r="D53" s="1174"/>
      <c r="E53" s="1174"/>
      <c r="F53" s="1174"/>
      <c r="G53" s="1174"/>
      <c r="H53" s="1174"/>
      <c r="I53" s="1174"/>
      <c r="J53" s="1174"/>
      <c r="K53" s="1174"/>
      <c r="L53" s="1174"/>
      <c r="M53" s="1174"/>
      <c r="N53" s="1174"/>
      <c r="O53" s="1175"/>
      <c r="P53" s="100"/>
      <c r="Q53" s="101"/>
      <c r="R53" s="102"/>
    </row>
    <row r="54" spans="1:18" ht="48" customHeight="1">
      <c r="A54" s="108" t="s">
        <v>158</v>
      </c>
      <c r="B54" s="120" t="s">
        <v>195</v>
      </c>
      <c r="C54" s="108" t="s">
        <v>71</v>
      </c>
      <c r="D54" s="121">
        <v>1</v>
      </c>
      <c r="E54" s="89" t="s">
        <v>158</v>
      </c>
      <c r="F54" s="121">
        <v>15000</v>
      </c>
      <c r="G54" s="94">
        <f>F54*E54*D54</f>
        <v>15000</v>
      </c>
      <c r="H54" s="113"/>
      <c r="I54" s="113">
        <f>G54</f>
        <v>15000</v>
      </c>
      <c r="J54" s="113">
        <f>G54</f>
        <v>15000</v>
      </c>
      <c r="K54" s="113"/>
      <c r="L54" s="113">
        <f>J54</f>
        <v>15000</v>
      </c>
      <c r="M54" s="113"/>
      <c r="N54" s="114"/>
      <c r="O54" s="114"/>
      <c r="P54" s="100"/>
      <c r="Q54" s="101"/>
      <c r="R54" s="102"/>
    </row>
    <row r="55" spans="1:18" ht="48" customHeight="1">
      <c r="A55" s="108" t="s">
        <v>158</v>
      </c>
      <c r="B55" s="93" t="s">
        <v>159</v>
      </c>
      <c r="C55" s="94" t="s">
        <v>160</v>
      </c>
      <c r="D55" s="119">
        <v>40</v>
      </c>
      <c r="E55" s="95">
        <v>1</v>
      </c>
      <c r="F55" s="94">
        <v>1300</v>
      </c>
      <c r="G55" s="94">
        <f>F55*E55*D55</f>
        <v>52000</v>
      </c>
      <c r="H55" s="113"/>
      <c r="I55" s="113"/>
      <c r="J55" s="113"/>
      <c r="K55" s="96">
        <f>G55</f>
        <v>52000</v>
      </c>
      <c r="L55" s="113">
        <f>J55</f>
        <v>0</v>
      </c>
      <c r="M55" s="113"/>
      <c r="N55" s="114"/>
      <c r="O55" s="114"/>
      <c r="P55" s="100"/>
      <c r="Q55" s="101"/>
      <c r="R55" s="102"/>
    </row>
    <row r="56" spans="1:18" ht="48" customHeight="1">
      <c r="A56" s="108" t="s">
        <v>165</v>
      </c>
      <c r="B56" s="93" t="s">
        <v>164</v>
      </c>
      <c r="C56" s="94" t="s">
        <v>160</v>
      </c>
      <c r="D56" s="119">
        <v>40</v>
      </c>
      <c r="E56" s="95">
        <v>1</v>
      </c>
      <c r="F56" s="94">
        <v>50</v>
      </c>
      <c r="G56" s="94">
        <f>F56*E56*D56</f>
        <v>2000</v>
      </c>
      <c r="H56" s="113"/>
      <c r="I56" s="113">
        <f>G56</f>
        <v>2000</v>
      </c>
      <c r="J56" s="113">
        <f>I56</f>
        <v>2000</v>
      </c>
      <c r="K56" s="96">
        <v>0</v>
      </c>
      <c r="L56" s="113">
        <f>J56</f>
        <v>2000</v>
      </c>
      <c r="M56" s="113"/>
      <c r="N56" s="114"/>
      <c r="O56" s="114"/>
      <c r="P56" s="100"/>
      <c r="Q56" s="101"/>
      <c r="R56" s="102"/>
    </row>
    <row r="57" spans="1:19" ht="48" customHeight="1">
      <c r="A57" s="1166" t="s">
        <v>169</v>
      </c>
      <c r="B57" s="1167"/>
      <c r="C57" s="1167"/>
      <c r="D57" s="1167"/>
      <c r="E57" s="1167"/>
      <c r="F57" s="1167"/>
      <c r="G57" s="103">
        <f aca="true" t="shared" si="12" ref="G57:O57">SUM(G54:G56)</f>
        <v>69000</v>
      </c>
      <c r="H57" s="103">
        <f t="shared" si="12"/>
        <v>0</v>
      </c>
      <c r="I57" s="103">
        <f t="shared" si="12"/>
        <v>17000</v>
      </c>
      <c r="J57" s="103">
        <f t="shared" si="12"/>
        <v>17000</v>
      </c>
      <c r="K57" s="103">
        <f t="shared" si="12"/>
        <v>52000</v>
      </c>
      <c r="L57" s="103">
        <f t="shared" si="12"/>
        <v>17000</v>
      </c>
      <c r="M57" s="103">
        <f t="shared" si="12"/>
        <v>0</v>
      </c>
      <c r="N57" s="103">
        <f t="shared" si="12"/>
        <v>0</v>
      </c>
      <c r="O57" s="105">
        <f t="shared" si="12"/>
        <v>0</v>
      </c>
      <c r="P57" s="106">
        <f>L57</f>
        <v>17000</v>
      </c>
      <c r="Q57" s="101"/>
      <c r="R57" s="102"/>
      <c r="S57" s="107">
        <f>SUM(P57:R57)-J57</f>
        <v>0</v>
      </c>
    </row>
    <row r="58" spans="1:18" ht="51.75" customHeight="1">
      <c r="A58" s="89" t="s">
        <v>196</v>
      </c>
      <c r="B58" s="1176" t="s">
        <v>197</v>
      </c>
      <c r="C58" s="1177"/>
      <c r="D58" s="1177"/>
      <c r="E58" s="1177"/>
      <c r="F58" s="1177"/>
      <c r="G58" s="1177"/>
      <c r="H58" s="1177"/>
      <c r="I58" s="1177"/>
      <c r="J58" s="1177"/>
      <c r="K58" s="1177"/>
      <c r="L58" s="1177"/>
      <c r="M58" s="1177"/>
      <c r="N58" s="1177"/>
      <c r="O58" s="1178"/>
      <c r="P58" s="100"/>
      <c r="Q58" s="101"/>
      <c r="R58" s="102"/>
    </row>
    <row r="59" spans="1:18" ht="48" customHeight="1">
      <c r="A59" s="89" t="s">
        <v>158</v>
      </c>
      <c r="B59" s="120" t="s">
        <v>198</v>
      </c>
      <c r="C59" s="120" t="s">
        <v>160</v>
      </c>
      <c r="D59" s="120">
        <v>60</v>
      </c>
      <c r="E59" s="120">
        <v>1</v>
      </c>
      <c r="F59" s="120">
        <v>200</v>
      </c>
      <c r="G59" s="122">
        <f>F59*E59*D59</f>
        <v>12000</v>
      </c>
      <c r="H59" s="120"/>
      <c r="I59" s="120">
        <f>G59</f>
        <v>12000</v>
      </c>
      <c r="J59" s="120">
        <f>I59</f>
        <v>12000</v>
      </c>
      <c r="K59" s="120"/>
      <c r="L59" s="120">
        <f>I59</f>
        <v>12000</v>
      </c>
      <c r="M59" s="120"/>
      <c r="N59" s="120"/>
      <c r="O59" s="123"/>
      <c r="P59" s="100"/>
      <c r="Q59" s="101"/>
      <c r="R59" s="102"/>
    </row>
    <row r="60" spans="1:18" ht="48" customHeight="1">
      <c r="A60" s="89" t="s">
        <v>161</v>
      </c>
      <c r="B60" s="120" t="s">
        <v>180</v>
      </c>
      <c r="C60" s="120" t="s">
        <v>71</v>
      </c>
      <c r="D60" s="120">
        <v>1</v>
      </c>
      <c r="E60" s="120">
        <v>1</v>
      </c>
      <c r="F60" s="120">
        <v>1000</v>
      </c>
      <c r="G60" s="122">
        <f>F60*E60*D60</f>
        <v>1000</v>
      </c>
      <c r="H60" s="120"/>
      <c r="I60" s="120"/>
      <c r="J60" s="120"/>
      <c r="K60" s="120">
        <f>G60</f>
        <v>1000</v>
      </c>
      <c r="L60" s="120"/>
      <c r="M60" s="120"/>
      <c r="N60" s="120"/>
      <c r="O60" s="123"/>
      <c r="P60" s="100"/>
      <c r="Q60" s="101"/>
      <c r="R60" s="102"/>
    </row>
    <row r="61" spans="1:18" ht="48" customHeight="1">
      <c r="A61" s="89" t="s">
        <v>163</v>
      </c>
      <c r="B61" s="120" t="s">
        <v>199</v>
      </c>
      <c r="C61" s="120" t="s">
        <v>71</v>
      </c>
      <c r="D61" s="120">
        <v>1</v>
      </c>
      <c r="E61" s="120">
        <v>1</v>
      </c>
      <c r="F61" s="120">
        <v>1300</v>
      </c>
      <c r="G61" s="122">
        <f>F61*E61*D61</f>
        <v>1300</v>
      </c>
      <c r="H61" s="120"/>
      <c r="I61" s="120">
        <f>G61</f>
        <v>1300</v>
      </c>
      <c r="J61" s="120">
        <f>I61</f>
        <v>1300</v>
      </c>
      <c r="K61" s="120"/>
      <c r="L61" s="120">
        <f>I61</f>
        <v>1300</v>
      </c>
      <c r="M61" s="120"/>
      <c r="N61" s="120"/>
      <c r="O61" s="123"/>
      <c r="P61" s="100"/>
      <c r="Q61" s="101"/>
      <c r="R61" s="102"/>
    </row>
    <row r="62" spans="1:19" ht="48" customHeight="1">
      <c r="A62" s="1166" t="s">
        <v>169</v>
      </c>
      <c r="B62" s="1167"/>
      <c r="C62" s="1167"/>
      <c r="D62" s="1167"/>
      <c r="E62" s="1167"/>
      <c r="F62" s="1167"/>
      <c r="G62" s="103">
        <f>SUM(G58:G61)</f>
        <v>14300</v>
      </c>
      <c r="H62" s="103">
        <f aca="true" t="shared" si="13" ref="H62:O62">SUM(H58:H61)</f>
        <v>0</v>
      </c>
      <c r="I62" s="103">
        <f t="shared" si="13"/>
        <v>13300</v>
      </c>
      <c r="J62" s="103">
        <f t="shared" si="13"/>
        <v>13300</v>
      </c>
      <c r="K62" s="103">
        <f t="shared" si="13"/>
        <v>1000</v>
      </c>
      <c r="L62" s="103">
        <f t="shared" si="13"/>
        <v>13300</v>
      </c>
      <c r="M62" s="103">
        <f t="shared" si="13"/>
        <v>0</v>
      </c>
      <c r="N62" s="103">
        <f t="shared" si="13"/>
        <v>0</v>
      </c>
      <c r="O62" s="105">
        <f t="shared" si="13"/>
        <v>0</v>
      </c>
      <c r="P62" s="100"/>
      <c r="Q62" s="101"/>
      <c r="R62" s="124">
        <f>L62</f>
        <v>13300</v>
      </c>
      <c r="S62" s="107">
        <f>SUM(P62:R62)-J62</f>
        <v>0</v>
      </c>
    </row>
    <row r="63" spans="1:19" ht="39.75" customHeight="1">
      <c r="A63" s="1166" t="s">
        <v>200</v>
      </c>
      <c r="B63" s="1167"/>
      <c r="C63" s="1167"/>
      <c r="D63" s="1167"/>
      <c r="E63" s="1167"/>
      <c r="F63" s="1168"/>
      <c r="G63" s="103">
        <f aca="true" t="shared" si="14" ref="G63:O63">G52+G45+G38+G19+G15+G57+G62+G29</f>
        <v>386850</v>
      </c>
      <c r="H63" s="103">
        <f t="shared" si="14"/>
        <v>0</v>
      </c>
      <c r="I63" s="103">
        <f t="shared" si="14"/>
        <v>210850</v>
      </c>
      <c r="J63" s="103">
        <f t="shared" si="14"/>
        <v>210850</v>
      </c>
      <c r="K63" s="103">
        <f t="shared" si="14"/>
        <v>170500</v>
      </c>
      <c r="L63" s="103">
        <f t="shared" si="14"/>
        <v>210850</v>
      </c>
      <c r="M63" s="103">
        <f t="shared" si="14"/>
        <v>0</v>
      </c>
      <c r="N63" s="103">
        <f t="shared" si="14"/>
        <v>0</v>
      </c>
      <c r="O63" s="105">
        <f t="shared" si="14"/>
        <v>0</v>
      </c>
      <c r="P63" s="100"/>
      <c r="Q63" s="101"/>
      <c r="R63" s="102"/>
      <c r="S63" s="107"/>
    </row>
    <row r="64" spans="1:18" ht="48" customHeight="1">
      <c r="A64" s="125" t="s">
        <v>201</v>
      </c>
      <c r="B64" s="1169" t="s">
        <v>202</v>
      </c>
      <c r="C64" s="1170"/>
      <c r="D64" s="1170"/>
      <c r="E64" s="1170"/>
      <c r="F64" s="1170"/>
      <c r="G64" s="1170"/>
      <c r="H64" s="1170"/>
      <c r="I64" s="1170"/>
      <c r="J64" s="1170"/>
      <c r="K64" s="1170"/>
      <c r="L64" s="1170"/>
      <c r="M64" s="1170"/>
      <c r="N64" s="1170"/>
      <c r="O64" s="1170"/>
      <c r="P64" s="100"/>
      <c r="Q64" s="101"/>
      <c r="R64" s="102"/>
    </row>
    <row r="65" spans="1:18" ht="48" customHeight="1">
      <c r="A65" s="89" t="s">
        <v>203</v>
      </c>
      <c r="B65" s="1171" t="s">
        <v>204</v>
      </c>
      <c r="C65" s="1172"/>
      <c r="D65" s="1172"/>
      <c r="E65" s="1172"/>
      <c r="F65" s="1172"/>
      <c r="G65" s="1172"/>
      <c r="H65" s="1172"/>
      <c r="I65" s="1172"/>
      <c r="J65" s="1172"/>
      <c r="K65" s="1172"/>
      <c r="L65" s="1172"/>
      <c r="M65" s="1172"/>
      <c r="N65" s="1172"/>
      <c r="O65" s="1172"/>
      <c r="P65" s="100"/>
      <c r="Q65" s="101"/>
      <c r="R65" s="102"/>
    </row>
    <row r="66" spans="1:18" ht="48" customHeight="1">
      <c r="A66" s="89">
        <v>1</v>
      </c>
      <c r="B66" s="93" t="s">
        <v>205</v>
      </c>
      <c r="C66" s="94" t="s">
        <v>185</v>
      </c>
      <c r="D66" s="95">
        <v>200</v>
      </c>
      <c r="E66" s="95">
        <v>20</v>
      </c>
      <c r="F66" s="94">
        <v>5</v>
      </c>
      <c r="G66" s="94">
        <f>F66*E66*D66</f>
        <v>20000</v>
      </c>
      <c r="H66" s="96"/>
      <c r="I66" s="96">
        <f>G66</f>
        <v>20000</v>
      </c>
      <c r="J66" s="96">
        <f>+I66+H66</f>
        <v>20000</v>
      </c>
      <c r="K66" s="96">
        <v>0</v>
      </c>
      <c r="L66" s="97">
        <f>J66</f>
        <v>20000</v>
      </c>
      <c r="M66" s="97"/>
      <c r="N66" s="98"/>
      <c r="O66" s="99"/>
      <c r="P66" s="100"/>
      <c r="Q66" s="101"/>
      <c r="R66" s="102"/>
    </row>
    <row r="67" spans="1:18" ht="48" customHeight="1">
      <c r="A67" s="89">
        <v>2</v>
      </c>
      <c r="B67" s="93" t="s">
        <v>206</v>
      </c>
      <c r="C67" s="94" t="s">
        <v>185</v>
      </c>
      <c r="D67" s="95">
        <v>2</v>
      </c>
      <c r="E67" s="95">
        <f>20</f>
        <v>20</v>
      </c>
      <c r="F67" s="94">
        <v>1000</v>
      </c>
      <c r="G67" s="94">
        <f>F67*E67*D67</f>
        <v>40000</v>
      </c>
      <c r="H67" s="96"/>
      <c r="I67" s="96">
        <f>G67</f>
        <v>40000</v>
      </c>
      <c r="J67" s="96">
        <f>+I67+H67</f>
        <v>40000</v>
      </c>
      <c r="K67" s="96"/>
      <c r="L67" s="97">
        <f>J67</f>
        <v>40000</v>
      </c>
      <c r="M67" s="97"/>
      <c r="N67" s="98"/>
      <c r="O67" s="99"/>
      <c r="P67" s="100"/>
      <c r="Q67" s="101"/>
      <c r="R67" s="102"/>
    </row>
    <row r="68" spans="1:18" ht="93" customHeight="1">
      <c r="A68" s="89">
        <v>3</v>
      </c>
      <c r="B68" s="93" t="s">
        <v>207</v>
      </c>
      <c r="C68" s="94" t="s">
        <v>185</v>
      </c>
      <c r="D68" s="95">
        <v>3</v>
      </c>
      <c r="E68" s="95">
        <v>20</v>
      </c>
      <c r="F68" s="94">
        <v>800</v>
      </c>
      <c r="G68" s="94">
        <f>F68*E68*D68</f>
        <v>48000</v>
      </c>
      <c r="H68" s="96"/>
      <c r="I68" s="96"/>
      <c r="J68" s="96">
        <f>+I68+H68</f>
        <v>0</v>
      </c>
      <c r="K68" s="96">
        <f>G68</f>
        <v>48000</v>
      </c>
      <c r="L68" s="97">
        <f>J68</f>
        <v>0</v>
      </c>
      <c r="M68" s="97"/>
      <c r="N68" s="98"/>
      <c r="O68" s="99"/>
      <c r="P68" s="100"/>
      <c r="Q68" s="101"/>
      <c r="R68" s="102"/>
    </row>
    <row r="69" spans="1:18" ht="60" customHeight="1">
      <c r="A69" s="89">
        <v>4</v>
      </c>
      <c r="B69" s="93" t="s">
        <v>208</v>
      </c>
      <c r="C69" s="94" t="s">
        <v>209</v>
      </c>
      <c r="D69" s="95">
        <v>4</v>
      </c>
      <c r="E69" s="95">
        <v>8</v>
      </c>
      <c r="F69" s="94">
        <v>2000</v>
      </c>
      <c r="G69" s="94">
        <f>F69*E69*D69</f>
        <v>64000</v>
      </c>
      <c r="H69" s="96"/>
      <c r="I69" s="96">
        <f>G69/2</f>
        <v>32000</v>
      </c>
      <c r="J69" s="96">
        <f>I69</f>
        <v>32000</v>
      </c>
      <c r="K69" s="96">
        <f>J69</f>
        <v>32000</v>
      </c>
      <c r="L69" s="97">
        <f>J69</f>
        <v>32000</v>
      </c>
      <c r="M69" s="97"/>
      <c r="N69" s="98"/>
      <c r="O69" s="99"/>
      <c r="P69" s="100"/>
      <c r="Q69" s="101"/>
      <c r="R69" s="102"/>
    </row>
    <row r="70" spans="1:19" ht="48" customHeight="1">
      <c r="A70" s="1166" t="s">
        <v>169</v>
      </c>
      <c r="B70" s="1167"/>
      <c r="C70" s="1167"/>
      <c r="D70" s="1167"/>
      <c r="E70" s="1167"/>
      <c r="F70" s="1167"/>
      <c r="G70" s="103">
        <f>SUM(G66:G69)</f>
        <v>172000</v>
      </c>
      <c r="H70" s="103" t="e">
        <f>+#REF!+H66+#REF!</f>
        <v>#REF!</v>
      </c>
      <c r="I70" s="103">
        <f aca="true" t="shared" si="15" ref="I70:O70">SUM(I66:I69)</f>
        <v>92000</v>
      </c>
      <c r="J70" s="103">
        <f t="shared" si="15"/>
        <v>92000</v>
      </c>
      <c r="K70" s="103">
        <f t="shared" si="15"/>
        <v>80000</v>
      </c>
      <c r="L70" s="103">
        <f t="shared" si="15"/>
        <v>92000</v>
      </c>
      <c r="M70" s="103">
        <f t="shared" si="15"/>
        <v>0</v>
      </c>
      <c r="N70" s="103">
        <f t="shared" si="15"/>
        <v>0</v>
      </c>
      <c r="O70" s="105">
        <f t="shared" si="15"/>
        <v>0</v>
      </c>
      <c r="P70" s="106">
        <f>L70</f>
        <v>92000</v>
      </c>
      <c r="Q70" s="101"/>
      <c r="R70" s="102"/>
      <c r="S70" s="107">
        <f>SUM(P70:R70)-J70</f>
        <v>0</v>
      </c>
    </row>
    <row r="71" spans="1:18" ht="48" customHeight="1">
      <c r="A71" s="89" t="s">
        <v>210</v>
      </c>
      <c r="B71" s="1171" t="s">
        <v>211</v>
      </c>
      <c r="C71" s="1172"/>
      <c r="D71" s="1172"/>
      <c r="E71" s="1172"/>
      <c r="F71" s="1172"/>
      <c r="G71" s="1172"/>
      <c r="H71" s="1172"/>
      <c r="I71" s="1172"/>
      <c r="J71" s="1172"/>
      <c r="K71" s="1172"/>
      <c r="L71" s="1172"/>
      <c r="M71" s="1172"/>
      <c r="N71" s="1172"/>
      <c r="O71" s="1172"/>
      <c r="P71" s="100"/>
      <c r="Q71" s="101"/>
      <c r="R71" s="102"/>
    </row>
    <row r="72" spans="1:18" ht="48" customHeight="1">
      <c r="A72" s="89" t="s">
        <v>158</v>
      </c>
      <c r="B72" s="93" t="s">
        <v>90</v>
      </c>
      <c r="C72" s="94" t="s">
        <v>185</v>
      </c>
      <c r="D72" s="95">
        <v>1</v>
      </c>
      <c r="E72" s="95">
        <v>5</v>
      </c>
      <c r="F72" s="94">
        <v>400</v>
      </c>
      <c r="G72" s="94">
        <f>F72*E72*D72</f>
        <v>2000</v>
      </c>
      <c r="H72" s="96"/>
      <c r="I72" s="96"/>
      <c r="J72" s="96"/>
      <c r="K72" s="96">
        <f>G72</f>
        <v>2000</v>
      </c>
      <c r="L72" s="97">
        <f>J72</f>
        <v>0</v>
      </c>
      <c r="M72" s="97"/>
      <c r="N72" s="98"/>
      <c r="O72" s="99"/>
      <c r="P72" s="100"/>
      <c r="Q72" s="101"/>
      <c r="R72" s="102"/>
    </row>
    <row r="73" spans="1:18" ht="45.75" customHeight="1">
      <c r="A73" s="89" t="s">
        <v>161</v>
      </c>
      <c r="B73" s="93" t="s">
        <v>212</v>
      </c>
      <c r="C73" s="94" t="s">
        <v>185</v>
      </c>
      <c r="D73" s="95">
        <v>14</v>
      </c>
      <c r="E73" s="95">
        <v>1</v>
      </c>
      <c r="F73" s="94">
        <v>400</v>
      </c>
      <c r="G73" s="94">
        <f>F73*E73*D73</f>
        <v>5600</v>
      </c>
      <c r="H73" s="96"/>
      <c r="I73" s="96"/>
      <c r="J73" s="96">
        <f>+I73+H73</f>
        <v>0</v>
      </c>
      <c r="K73" s="96">
        <f>G73</f>
        <v>5600</v>
      </c>
      <c r="L73" s="97">
        <f>J73</f>
        <v>0</v>
      </c>
      <c r="M73" s="97"/>
      <c r="N73" s="98"/>
      <c r="O73" s="99"/>
      <c r="P73" s="100"/>
      <c r="Q73" s="101"/>
      <c r="R73" s="102"/>
    </row>
    <row r="74" spans="1:18" ht="96.75" customHeight="1">
      <c r="A74" s="89" t="s">
        <v>163</v>
      </c>
      <c r="B74" s="93" t="s">
        <v>213</v>
      </c>
      <c r="C74" s="94" t="s">
        <v>185</v>
      </c>
      <c r="D74" s="119">
        <v>5</v>
      </c>
      <c r="E74" s="95">
        <v>1</v>
      </c>
      <c r="F74" s="94">
        <v>400</v>
      </c>
      <c r="G74" s="94">
        <f>F74*E74*D74</f>
        <v>2000</v>
      </c>
      <c r="H74" s="96"/>
      <c r="I74" s="96"/>
      <c r="J74" s="96">
        <f>+I74+H74</f>
        <v>0</v>
      </c>
      <c r="K74" s="96">
        <f>G74</f>
        <v>2000</v>
      </c>
      <c r="L74" s="97">
        <f>J74</f>
        <v>0</v>
      </c>
      <c r="M74" s="97"/>
      <c r="N74" s="98"/>
      <c r="O74" s="99"/>
      <c r="P74" s="100"/>
      <c r="Q74" s="101"/>
      <c r="R74" s="102"/>
    </row>
    <row r="75" spans="1:18" ht="70.5" customHeight="1">
      <c r="A75" s="89" t="s">
        <v>165</v>
      </c>
      <c r="B75" s="93" t="s">
        <v>214</v>
      </c>
      <c r="C75" s="94" t="s">
        <v>185</v>
      </c>
      <c r="D75" s="119">
        <v>40</v>
      </c>
      <c r="E75" s="95">
        <v>1</v>
      </c>
      <c r="F75" s="94">
        <v>400</v>
      </c>
      <c r="G75" s="94">
        <f>F75*E75*D75</f>
        <v>16000</v>
      </c>
      <c r="H75" s="96"/>
      <c r="I75" s="96">
        <f>G75</f>
        <v>16000</v>
      </c>
      <c r="J75" s="96">
        <f>+I75+H75</f>
        <v>16000</v>
      </c>
      <c r="K75" s="96"/>
      <c r="L75" s="97">
        <f>J75</f>
        <v>16000</v>
      </c>
      <c r="M75" s="97"/>
      <c r="N75" s="98"/>
      <c r="O75" s="99"/>
      <c r="P75" s="100"/>
      <c r="Q75" s="101"/>
      <c r="R75" s="102"/>
    </row>
    <row r="76" spans="1:18" ht="66.75" customHeight="1">
      <c r="A76" s="89" t="s">
        <v>167</v>
      </c>
      <c r="B76" s="93" t="s">
        <v>215</v>
      </c>
      <c r="C76" s="94" t="s">
        <v>185</v>
      </c>
      <c r="D76" s="119">
        <v>24</v>
      </c>
      <c r="E76" s="95">
        <v>1</v>
      </c>
      <c r="F76" s="94">
        <v>500</v>
      </c>
      <c r="G76" s="94">
        <f>F76*E76*D76</f>
        <v>12000</v>
      </c>
      <c r="H76" s="96"/>
      <c r="I76" s="96"/>
      <c r="J76" s="96"/>
      <c r="K76" s="96">
        <f>G76</f>
        <v>12000</v>
      </c>
      <c r="L76" s="97">
        <f>J76</f>
        <v>0</v>
      </c>
      <c r="M76" s="97"/>
      <c r="N76" s="98"/>
      <c r="O76" s="99"/>
      <c r="P76" s="100"/>
      <c r="Q76" s="101"/>
      <c r="R76" s="102"/>
    </row>
    <row r="77" spans="1:19" ht="48" customHeight="1">
      <c r="A77" s="1166" t="s">
        <v>169</v>
      </c>
      <c r="B77" s="1167"/>
      <c r="C77" s="1167"/>
      <c r="D77" s="1167"/>
      <c r="E77" s="1167"/>
      <c r="F77" s="1167"/>
      <c r="G77" s="103">
        <f>SUM(G72:G76)</f>
        <v>37600</v>
      </c>
      <c r="H77" s="103"/>
      <c r="I77" s="103">
        <f aca="true" t="shared" si="16" ref="I77:O77">SUM(I72:I76)</f>
        <v>16000</v>
      </c>
      <c r="J77" s="103">
        <f t="shared" si="16"/>
        <v>16000</v>
      </c>
      <c r="K77" s="103">
        <f t="shared" si="16"/>
        <v>21600</v>
      </c>
      <c r="L77" s="103">
        <f t="shared" si="16"/>
        <v>16000</v>
      </c>
      <c r="M77" s="103">
        <f t="shared" si="16"/>
        <v>0</v>
      </c>
      <c r="N77" s="103">
        <f t="shared" si="16"/>
        <v>0</v>
      </c>
      <c r="O77" s="105">
        <f t="shared" si="16"/>
        <v>0</v>
      </c>
      <c r="P77" s="106">
        <f>L77</f>
        <v>16000</v>
      </c>
      <c r="Q77" s="101"/>
      <c r="R77" s="102"/>
      <c r="S77" s="107">
        <f>SUM(P77:R77)-J77</f>
        <v>0</v>
      </c>
    </row>
    <row r="78" spans="1:18" ht="48" customHeight="1">
      <c r="A78" s="89" t="s">
        <v>216</v>
      </c>
      <c r="B78" s="1171" t="s">
        <v>217</v>
      </c>
      <c r="C78" s="1172"/>
      <c r="D78" s="1172"/>
      <c r="E78" s="1172"/>
      <c r="F78" s="1172"/>
      <c r="G78" s="1172"/>
      <c r="H78" s="1172"/>
      <c r="I78" s="1172"/>
      <c r="J78" s="1172"/>
      <c r="K78" s="1172"/>
      <c r="L78" s="1172"/>
      <c r="M78" s="1172"/>
      <c r="N78" s="1172"/>
      <c r="O78" s="1172"/>
      <c r="P78" s="100"/>
      <c r="Q78" s="101"/>
      <c r="R78" s="102"/>
    </row>
    <row r="79" spans="1:18" ht="119.25" customHeight="1">
      <c r="A79" s="89" t="s">
        <v>158</v>
      </c>
      <c r="B79" s="93" t="s">
        <v>218</v>
      </c>
      <c r="C79" s="94" t="s">
        <v>219</v>
      </c>
      <c r="D79" s="95">
        <v>20</v>
      </c>
      <c r="E79" s="95">
        <f>6*4</f>
        <v>24</v>
      </c>
      <c r="F79" s="94">
        <v>150</v>
      </c>
      <c r="G79" s="94">
        <f>F79*E79*D79</f>
        <v>72000</v>
      </c>
      <c r="H79" s="96"/>
      <c r="I79" s="96">
        <f>G79/2</f>
        <v>36000</v>
      </c>
      <c r="J79" s="96">
        <f>I79</f>
        <v>36000</v>
      </c>
      <c r="K79" s="96">
        <f>I79</f>
        <v>36000</v>
      </c>
      <c r="L79" s="97">
        <f>I79</f>
        <v>36000</v>
      </c>
      <c r="M79" s="97"/>
      <c r="N79" s="98"/>
      <c r="O79" s="99"/>
      <c r="P79" s="100"/>
      <c r="Q79" s="101"/>
      <c r="R79" s="102"/>
    </row>
    <row r="80" spans="1:19" ht="91.5" customHeight="1">
      <c r="A80" s="1166" t="s">
        <v>169</v>
      </c>
      <c r="B80" s="1167"/>
      <c r="C80" s="1167"/>
      <c r="D80" s="1167"/>
      <c r="E80" s="1167"/>
      <c r="F80" s="1167"/>
      <c r="G80" s="103">
        <f>SUM(G79:G79)</f>
        <v>72000</v>
      </c>
      <c r="H80" s="103"/>
      <c r="I80" s="103">
        <f aca="true" t="shared" si="17" ref="I80:O80">SUM(I79:I79)</f>
        <v>36000</v>
      </c>
      <c r="J80" s="103">
        <f t="shared" si="17"/>
        <v>36000</v>
      </c>
      <c r="K80" s="103">
        <f t="shared" si="17"/>
        <v>36000</v>
      </c>
      <c r="L80" s="103">
        <f t="shared" si="17"/>
        <v>36000</v>
      </c>
      <c r="M80" s="103">
        <f t="shared" si="17"/>
        <v>0</v>
      </c>
      <c r="N80" s="103">
        <f t="shared" si="17"/>
        <v>0</v>
      </c>
      <c r="O80" s="105">
        <f t="shared" si="17"/>
        <v>0</v>
      </c>
      <c r="P80" s="106">
        <f>L80</f>
        <v>36000</v>
      </c>
      <c r="Q80" s="101"/>
      <c r="R80" s="102"/>
      <c r="S80" s="107">
        <f>SUM(P80:R80)-J80</f>
        <v>0</v>
      </c>
    </row>
    <row r="81" spans="1:18" ht="42.75" customHeight="1">
      <c r="A81" s="89" t="s">
        <v>216</v>
      </c>
      <c r="B81" s="1171" t="s">
        <v>220</v>
      </c>
      <c r="C81" s="1172"/>
      <c r="D81" s="1172"/>
      <c r="E81" s="1172"/>
      <c r="F81" s="1172"/>
      <c r="G81" s="1172"/>
      <c r="H81" s="1172"/>
      <c r="I81" s="1172"/>
      <c r="J81" s="1172"/>
      <c r="K81" s="1172"/>
      <c r="L81" s="1172"/>
      <c r="M81" s="1172"/>
      <c r="N81" s="1172"/>
      <c r="O81" s="1172"/>
      <c r="P81" s="100"/>
      <c r="Q81" s="101"/>
      <c r="R81" s="102"/>
    </row>
    <row r="82" spans="1:18" ht="58.5" customHeight="1">
      <c r="A82" s="89" t="s">
        <v>158</v>
      </c>
      <c r="B82" s="93" t="s">
        <v>221</v>
      </c>
      <c r="C82" s="94" t="s">
        <v>222</v>
      </c>
      <c r="D82" s="95">
        <v>19500</v>
      </c>
      <c r="E82" s="126">
        <v>1.5</v>
      </c>
      <c r="F82" s="94">
        <v>8</v>
      </c>
      <c r="G82" s="94">
        <f>F82*E82*D82</f>
        <v>234000</v>
      </c>
      <c r="H82" s="96"/>
      <c r="I82" s="96">
        <f>G82/2</f>
        <v>117000</v>
      </c>
      <c r="J82" s="96">
        <f>I82</f>
        <v>117000</v>
      </c>
      <c r="K82" s="96">
        <f>I82</f>
        <v>117000</v>
      </c>
      <c r="L82" s="97">
        <f>I82</f>
        <v>117000</v>
      </c>
      <c r="M82" s="97"/>
      <c r="N82" s="98"/>
      <c r="O82" s="99"/>
      <c r="P82" s="100"/>
      <c r="Q82" s="101"/>
      <c r="R82" s="102"/>
    </row>
    <row r="83" spans="1:18" ht="45" customHeight="1">
      <c r="A83" s="89" t="s">
        <v>161</v>
      </c>
      <c r="B83" s="93" t="s">
        <v>223</v>
      </c>
      <c r="C83" s="94" t="s">
        <v>185</v>
      </c>
      <c r="D83" s="95">
        <v>100</v>
      </c>
      <c r="E83" s="126">
        <v>1.5</v>
      </c>
      <c r="F83" s="94">
        <v>8</v>
      </c>
      <c r="G83" s="94">
        <f>F83*E83*D83</f>
        <v>1200</v>
      </c>
      <c r="H83" s="96"/>
      <c r="I83" s="96">
        <f>G83/2</f>
        <v>600</v>
      </c>
      <c r="J83" s="96">
        <f>I83</f>
        <v>600</v>
      </c>
      <c r="K83" s="96">
        <f>I83</f>
        <v>600</v>
      </c>
      <c r="L83" s="97">
        <f>I83</f>
        <v>600</v>
      </c>
      <c r="M83" s="97"/>
      <c r="N83" s="98"/>
      <c r="O83" s="99"/>
      <c r="P83" s="100"/>
      <c r="Q83" s="101"/>
      <c r="R83" s="102"/>
    </row>
    <row r="84" spans="1:19" ht="45" customHeight="1">
      <c r="A84" s="1166" t="s">
        <v>169</v>
      </c>
      <c r="B84" s="1167"/>
      <c r="C84" s="1167"/>
      <c r="D84" s="1167"/>
      <c r="E84" s="1167"/>
      <c r="F84" s="1167"/>
      <c r="G84" s="103">
        <f>G83+G82</f>
        <v>235200</v>
      </c>
      <c r="H84" s="103"/>
      <c r="I84" s="103">
        <f aca="true" t="shared" si="18" ref="I84:O84">I83+I82</f>
        <v>117600</v>
      </c>
      <c r="J84" s="103">
        <f t="shared" si="18"/>
        <v>117600</v>
      </c>
      <c r="K84" s="103">
        <f t="shared" si="18"/>
        <v>117600</v>
      </c>
      <c r="L84" s="103">
        <f t="shared" si="18"/>
        <v>117600</v>
      </c>
      <c r="M84" s="103">
        <f t="shared" si="18"/>
        <v>0</v>
      </c>
      <c r="N84" s="103">
        <f t="shared" si="18"/>
        <v>0</v>
      </c>
      <c r="O84" s="105">
        <f t="shared" si="18"/>
        <v>0</v>
      </c>
      <c r="P84" s="106">
        <f>L84</f>
        <v>117600</v>
      </c>
      <c r="Q84" s="101"/>
      <c r="R84" s="102"/>
      <c r="S84" s="107">
        <f>SUM(P84:R84)-J84</f>
        <v>0</v>
      </c>
    </row>
    <row r="85" spans="1:18" ht="45.75" customHeight="1">
      <c r="A85" s="89" t="s">
        <v>224</v>
      </c>
      <c r="B85" s="1171" t="s">
        <v>225</v>
      </c>
      <c r="C85" s="1172"/>
      <c r="D85" s="1172"/>
      <c r="E85" s="1172"/>
      <c r="F85" s="1172"/>
      <c r="G85" s="1172"/>
      <c r="H85" s="1172"/>
      <c r="I85" s="1172"/>
      <c r="J85" s="1172"/>
      <c r="K85" s="1172"/>
      <c r="L85" s="1172"/>
      <c r="M85" s="1172"/>
      <c r="N85" s="1172"/>
      <c r="O85" s="1172"/>
      <c r="P85" s="100"/>
      <c r="Q85" s="101"/>
      <c r="R85" s="102"/>
    </row>
    <row r="86" spans="1:18" ht="63.75" customHeight="1">
      <c r="A86" s="89" t="s">
        <v>158</v>
      </c>
      <c r="B86" s="93" t="s">
        <v>212</v>
      </c>
      <c r="C86" s="94" t="s">
        <v>185</v>
      </c>
      <c r="D86" s="119">
        <v>14</v>
      </c>
      <c r="E86" s="95">
        <v>1</v>
      </c>
      <c r="F86" s="94">
        <v>3000</v>
      </c>
      <c r="G86" s="94">
        <f>F86*E86*D86</f>
        <v>42000</v>
      </c>
      <c r="H86" s="96"/>
      <c r="I86" s="96">
        <f>G86/2</f>
        <v>21000</v>
      </c>
      <c r="J86" s="96">
        <f>I86</f>
        <v>21000</v>
      </c>
      <c r="K86" s="96"/>
      <c r="L86" s="97">
        <f>I86</f>
        <v>21000</v>
      </c>
      <c r="M86" s="97"/>
      <c r="N86" s="98"/>
      <c r="O86" s="99"/>
      <c r="P86" s="100"/>
      <c r="Q86" s="101"/>
      <c r="R86" s="102"/>
    </row>
    <row r="87" spans="1:18" ht="48" customHeight="1">
      <c r="A87" s="89" t="s">
        <v>161</v>
      </c>
      <c r="B87" s="93" t="s">
        <v>213</v>
      </c>
      <c r="C87" s="94" t="s">
        <v>185</v>
      </c>
      <c r="D87" s="119">
        <v>6</v>
      </c>
      <c r="E87" s="95">
        <v>1</v>
      </c>
      <c r="F87" s="94">
        <v>3000</v>
      </c>
      <c r="G87" s="94">
        <f>F87*E87*D87</f>
        <v>18000</v>
      </c>
      <c r="H87" s="96"/>
      <c r="I87" s="96">
        <f>G87/2</f>
        <v>9000</v>
      </c>
      <c r="J87" s="96">
        <f>I87</f>
        <v>9000</v>
      </c>
      <c r="K87" s="96"/>
      <c r="L87" s="97">
        <f>I87</f>
        <v>9000</v>
      </c>
      <c r="M87" s="97"/>
      <c r="N87" s="98"/>
      <c r="O87" s="99"/>
      <c r="P87" s="100"/>
      <c r="Q87" s="101"/>
      <c r="R87" s="102"/>
    </row>
    <row r="88" spans="1:19" ht="59.25" customHeight="1" hidden="1">
      <c r="A88" s="1166" t="s">
        <v>169</v>
      </c>
      <c r="B88" s="1167"/>
      <c r="C88" s="1167"/>
      <c r="D88" s="1167"/>
      <c r="E88" s="1167"/>
      <c r="F88" s="1167"/>
      <c r="G88" s="103">
        <f>G87+G86</f>
        <v>60000</v>
      </c>
      <c r="H88" s="103"/>
      <c r="I88" s="103">
        <f aca="true" t="shared" si="19" ref="I88:O88">I87+I86</f>
        <v>30000</v>
      </c>
      <c r="J88" s="103">
        <f t="shared" si="19"/>
        <v>30000</v>
      </c>
      <c r="K88" s="103">
        <f t="shared" si="19"/>
        <v>0</v>
      </c>
      <c r="L88" s="103">
        <f t="shared" si="19"/>
        <v>30000</v>
      </c>
      <c r="M88" s="103">
        <f t="shared" si="19"/>
        <v>0</v>
      </c>
      <c r="N88" s="103">
        <f t="shared" si="19"/>
        <v>0</v>
      </c>
      <c r="O88" s="105">
        <f t="shared" si="19"/>
        <v>0</v>
      </c>
      <c r="P88" s="127"/>
      <c r="Q88" s="128"/>
      <c r="R88" s="129"/>
      <c r="S88" s="130"/>
    </row>
    <row r="89" spans="1:19" ht="31.5" customHeight="1" hidden="1">
      <c r="A89" s="89" t="s">
        <v>210</v>
      </c>
      <c r="B89" s="131" t="s">
        <v>226</v>
      </c>
      <c r="C89" s="131"/>
      <c r="D89" s="131"/>
      <c r="E89" s="131"/>
      <c r="F89" s="131"/>
      <c r="G89" s="131"/>
      <c r="H89" s="131"/>
      <c r="I89" s="131"/>
      <c r="J89" s="131"/>
      <c r="K89" s="131"/>
      <c r="L89" s="131"/>
      <c r="M89" s="131"/>
      <c r="N89" s="131"/>
      <c r="O89" s="132"/>
      <c r="P89" s="127"/>
      <c r="Q89" s="128"/>
      <c r="R89" s="129"/>
      <c r="S89" s="130"/>
    </row>
    <row r="90" spans="1:19" ht="34.5" customHeight="1" hidden="1">
      <c r="A90" s="89" t="s">
        <v>158</v>
      </c>
      <c r="B90" s="93" t="s">
        <v>227</v>
      </c>
      <c r="C90" s="94" t="s">
        <v>160</v>
      </c>
      <c r="D90" s="133">
        <f>25*5</f>
        <v>125</v>
      </c>
      <c r="E90" s="95"/>
      <c r="F90" s="94">
        <v>200</v>
      </c>
      <c r="G90" s="94">
        <f>F90*D90</f>
        <v>25000</v>
      </c>
      <c r="H90" s="95"/>
      <c r="I90" s="93">
        <f>G90</f>
        <v>25000</v>
      </c>
      <c r="J90" s="93">
        <f>G90</f>
        <v>25000</v>
      </c>
      <c r="K90" s="96">
        <v>0</v>
      </c>
      <c r="L90" s="93">
        <f>G90</f>
        <v>25000</v>
      </c>
      <c r="M90" s="93"/>
      <c r="N90" s="93"/>
      <c r="O90" s="134"/>
      <c r="P90" s="127"/>
      <c r="Q90" s="128"/>
      <c r="R90" s="129"/>
      <c r="S90" s="130"/>
    </row>
    <row r="91" spans="1:19" ht="81.75" customHeight="1" hidden="1">
      <c r="A91" s="89" t="s">
        <v>161</v>
      </c>
      <c r="B91" s="93" t="s">
        <v>228</v>
      </c>
      <c r="C91" s="94" t="s">
        <v>160</v>
      </c>
      <c r="D91" s="133">
        <f>30*5</f>
        <v>150</v>
      </c>
      <c r="E91" s="95"/>
      <c r="F91" s="94">
        <v>120</v>
      </c>
      <c r="G91" s="94">
        <f>F91*D91</f>
        <v>18000</v>
      </c>
      <c r="H91" s="95"/>
      <c r="I91" s="93">
        <f>G91</f>
        <v>18000</v>
      </c>
      <c r="J91" s="93">
        <f>G91</f>
        <v>18000</v>
      </c>
      <c r="K91" s="96">
        <v>0</v>
      </c>
      <c r="L91" s="93">
        <f>G91</f>
        <v>18000</v>
      </c>
      <c r="M91" s="93"/>
      <c r="N91" s="93"/>
      <c r="O91" s="134"/>
      <c r="P91" s="127"/>
      <c r="Q91" s="128"/>
      <c r="R91" s="129"/>
      <c r="S91" s="130"/>
    </row>
    <row r="92" spans="1:19" ht="39" customHeight="1" hidden="1">
      <c r="A92" s="89" t="s">
        <v>163</v>
      </c>
      <c r="B92" s="93" t="s">
        <v>229</v>
      </c>
      <c r="C92" s="94" t="s">
        <v>230</v>
      </c>
      <c r="D92" s="133">
        <f>60+6500</f>
        <v>6560</v>
      </c>
      <c r="E92" s="95"/>
      <c r="F92" s="94">
        <v>20</v>
      </c>
      <c r="G92" s="94">
        <f>F92*D92</f>
        <v>131200</v>
      </c>
      <c r="H92" s="95"/>
      <c r="I92" s="93"/>
      <c r="J92" s="93"/>
      <c r="K92" s="96">
        <v>0</v>
      </c>
      <c r="L92" s="93">
        <f>G92</f>
        <v>131200</v>
      </c>
      <c r="M92" s="93"/>
      <c r="N92" s="93"/>
      <c r="O92" s="134"/>
      <c r="P92" s="127"/>
      <c r="Q92" s="128"/>
      <c r="R92" s="129"/>
      <c r="S92" s="130"/>
    </row>
    <row r="93" spans="1:19" ht="39" customHeight="1" hidden="1">
      <c r="A93" s="1166" t="s">
        <v>169</v>
      </c>
      <c r="B93" s="1167"/>
      <c r="C93" s="1167"/>
      <c r="D93" s="1167"/>
      <c r="E93" s="1167"/>
      <c r="F93" s="1167"/>
      <c r="G93" s="103">
        <f aca="true" t="shared" si="20" ref="G93:O93">+G92+G91+G90</f>
        <v>174200</v>
      </c>
      <c r="H93" s="103">
        <f t="shared" si="20"/>
        <v>0</v>
      </c>
      <c r="I93" s="103">
        <f t="shared" si="20"/>
        <v>43000</v>
      </c>
      <c r="J93" s="103">
        <f t="shared" si="20"/>
        <v>43000</v>
      </c>
      <c r="K93" s="103">
        <f t="shared" si="20"/>
        <v>0</v>
      </c>
      <c r="L93" s="103">
        <f t="shared" si="20"/>
        <v>174200</v>
      </c>
      <c r="M93" s="103">
        <f t="shared" si="20"/>
        <v>0</v>
      </c>
      <c r="N93" s="103">
        <f t="shared" si="20"/>
        <v>0</v>
      </c>
      <c r="O93" s="105">
        <f t="shared" si="20"/>
        <v>0</v>
      </c>
      <c r="P93" s="135"/>
      <c r="Q93" s="136"/>
      <c r="R93" s="137"/>
      <c r="S93" s="130"/>
    </row>
    <row r="94" spans="1:19" ht="48.75" customHeight="1" hidden="1">
      <c r="A94" s="89" t="s">
        <v>216</v>
      </c>
      <c r="B94" s="1171" t="s">
        <v>231</v>
      </c>
      <c r="C94" s="1172"/>
      <c r="D94" s="1172"/>
      <c r="E94" s="1172"/>
      <c r="F94" s="1172"/>
      <c r="G94" s="1172"/>
      <c r="H94" s="1172"/>
      <c r="I94" s="1172"/>
      <c r="J94" s="1172"/>
      <c r="K94" s="1172"/>
      <c r="L94" s="1172"/>
      <c r="M94" s="1172"/>
      <c r="N94" s="1172"/>
      <c r="O94" s="1172"/>
      <c r="P94" s="138"/>
      <c r="Q94" s="128"/>
      <c r="R94" s="129"/>
      <c r="S94" s="130"/>
    </row>
    <row r="95" spans="1:18" ht="31.5" customHeight="1" hidden="1">
      <c r="A95" s="89" t="s">
        <v>158</v>
      </c>
      <c r="B95" s="139" t="s">
        <v>232</v>
      </c>
      <c r="C95" s="140" t="s">
        <v>232</v>
      </c>
      <c r="D95" s="140" t="s">
        <v>167</v>
      </c>
      <c r="E95" s="140" t="s">
        <v>158</v>
      </c>
      <c r="F95" s="140" t="s">
        <v>233</v>
      </c>
      <c r="G95" s="94">
        <f>F95*D95</f>
        <v>25000</v>
      </c>
      <c r="H95" s="108"/>
      <c r="I95" s="93">
        <f>G95</f>
        <v>25000</v>
      </c>
      <c r="J95" s="93">
        <f>G95</f>
        <v>25000</v>
      </c>
      <c r="K95" s="96">
        <v>0</v>
      </c>
      <c r="L95" s="93">
        <f>G95</f>
        <v>25000</v>
      </c>
      <c r="M95" s="108"/>
      <c r="N95" s="108"/>
      <c r="O95" s="140"/>
      <c r="P95" s="100"/>
      <c r="Q95" s="101"/>
      <c r="R95" s="102"/>
    </row>
    <row r="96" spans="1:18" ht="15" customHeight="1" hidden="1">
      <c r="A96" s="89" t="s">
        <v>161</v>
      </c>
      <c r="B96" s="93" t="s">
        <v>234</v>
      </c>
      <c r="C96" s="94" t="s">
        <v>235</v>
      </c>
      <c r="D96" s="133">
        <f>3*10</f>
        <v>30</v>
      </c>
      <c r="E96" s="95">
        <v>1</v>
      </c>
      <c r="F96" s="94">
        <v>1000</v>
      </c>
      <c r="G96" s="94">
        <f>F96*D96</f>
        <v>30000</v>
      </c>
      <c r="H96" s="108"/>
      <c r="I96" s="93">
        <f>G96</f>
        <v>30000</v>
      </c>
      <c r="J96" s="93"/>
      <c r="K96" s="96">
        <f>I96</f>
        <v>30000</v>
      </c>
      <c r="L96" s="93"/>
      <c r="M96" s="108"/>
      <c r="N96" s="108"/>
      <c r="O96" s="140"/>
      <c r="P96" s="100"/>
      <c r="Q96" s="101"/>
      <c r="R96" s="102"/>
    </row>
    <row r="97" spans="1:18" ht="23.25" hidden="1">
      <c r="A97" s="89" t="s">
        <v>161</v>
      </c>
      <c r="B97" s="93" t="s">
        <v>236</v>
      </c>
      <c r="C97" s="94" t="s">
        <v>160</v>
      </c>
      <c r="D97" s="95">
        <v>35</v>
      </c>
      <c r="E97" s="95"/>
      <c r="F97" s="94">
        <v>120</v>
      </c>
      <c r="G97" s="94">
        <f>F97*D97</f>
        <v>4200</v>
      </c>
      <c r="H97" s="108"/>
      <c r="I97" s="93">
        <f>G97</f>
        <v>4200</v>
      </c>
      <c r="J97" s="93"/>
      <c r="K97" s="96">
        <v>0</v>
      </c>
      <c r="L97" s="93">
        <f>G97</f>
        <v>4200</v>
      </c>
      <c r="M97" s="108"/>
      <c r="N97" s="108"/>
      <c r="O97" s="140"/>
      <c r="P97" s="100"/>
      <c r="Q97" s="101"/>
      <c r="R97" s="102"/>
    </row>
    <row r="98" spans="1:18" ht="23.25" hidden="1">
      <c r="A98" s="89" t="s">
        <v>163</v>
      </c>
      <c r="B98" s="93" t="s">
        <v>237</v>
      </c>
      <c r="C98" s="94" t="s">
        <v>230</v>
      </c>
      <c r="D98" s="95">
        <v>3</v>
      </c>
      <c r="E98" s="95"/>
      <c r="F98" s="94">
        <v>5000</v>
      </c>
      <c r="G98" s="94">
        <f>F98*D98</f>
        <v>15000</v>
      </c>
      <c r="H98" s="108"/>
      <c r="I98" s="93">
        <f>G98</f>
        <v>15000</v>
      </c>
      <c r="J98" s="93"/>
      <c r="K98" s="96">
        <v>0</v>
      </c>
      <c r="L98" s="93">
        <f>G98</f>
        <v>15000</v>
      </c>
      <c r="M98" s="108"/>
      <c r="N98" s="108"/>
      <c r="O98" s="140"/>
      <c r="P98" s="100"/>
      <c r="Q98" s="101"/>
      <c r="R98" s="102"/>
    </row>
    <row r="99" spans="1:18" ht="23.25" hidden="1">
      <c r="A99" s="89" t="s">
        <v>165</v>
      </c>
      <c r="B99" s="93" t="s">
        <v>182</v>
      </c>
      <c r="C99" s="94" t="s">
        <v>160</v>
      </c>
      <c r="D99" s="95">
        <v>2</v>
      </c>
      <c r="E99" s="95"/>
      <c r="F99" s="94">
        <v>2000</v>
      </c>
      <c r="G99" s="94">
        <f>F99*D99</f>
        <v>4000</v>
      </c>
      <c r="H99" s="108"/>
      <c r="I99" s="93">
        <f>G99</f>
        <v>4000</v>
      </c>
      <c r="J99" s="93"/>
      <c r="K99" s="96">
        <v>0</v>
      </c>
      <c r="L99" s="93">
        <f>G99</f>
        <v>4000</v>
      </c>
      <c r="M99" s="108"/>
      <c r="N99" s="108"/>
      <c r="O99" s="140"/>
      <c r="P99" s="100"/>
      <c r="Q99" s="101"/>
      <c r="R99" s="102"/>
    </row>
    <row r="100" spans="1:18" ht="23.25" hidden="1">
      <c r="A100" s="1166" t="s">
        <v>169</v>
      </c>
      <c r="B100" s="1167"/>
      <c r="C100" s="1167"/>
      <c r="D100" s="1167"/>
      <c r="E100" s="1167"/>
      <c r="F100" s="1167"/>
      <c r="G100" s="103">
        <f>SUM(G96:G99)</f>
        <v>53200</v>
      </c>
      <c r="H100" s="103">
        <f>SUM(H96:H99)</f>
        <v>0</v>
      </c>
      <c r="I100" s="103">
        <f>SUM(I96:I99)</f>
        <v>53200</v>
      </c>
      <c r="J100" s="103"/>
      <c r="K100" s="103">
        <f>SUM(K96:K99)</f>
        <v>30000</v>
      </c>
      <c r="L100" s="103">
        <f>SUM(L96:L99)</f>
        <v>23200</v>
      </c>
      <c r="M100" s="103">
        <f>+M99+M98+M97</f>
        <v>0</v>
      </c>
      <c r="N100" s="103">
        <f>+N99+N98+N97</f>
        <v>0</v>
      </c>
      <c r="O100" s="105">
        <f>+O99+O98+O97</f>
        <v>0</v>
      </c>
      <c r="P100" s="100"/>
      <c r="Q100" s="101"/>
      <c r="R100" s="102"/>
    </row>
    <row r="101" spans="1:18" ht="162.75" hidden="1">
      <c r="A101" s="89" t="s">
        <v>224</v>
      </c>
      <c r="B101" s="131" t="s">
        <v>238</v>
      </c>
      <c r="C101" s="141"/>
      <c r="D101" s="142"/>
      <c r="E101" s="142"/>
      <c r="F101" s="141"/>
      <c r="G101" s="141"/>
      <c r="H101" s="108"/>
      <c r="I101" s="108"/>
      <c r="J101" s="108"/>
      <c r="K101" s="108"/>
      <c r="L101" s="108"/>
      <c r="M101" s="108"/>
      <c r="N101" s="108"/>
      <c r="O101" s="140"/>
      <c r="P101" s="100"/>
      <c r="Q101" s="101"/>
      <c r="R101" s="102"/>
    </row>
    <row r="102" spans="1:18" ht="46.5" hidden="1">
      <c r="A102" s="89" t="s">
        <v>158</v>
      </c>
      <c r="B102" s="93" t="s">
        <v>239</v>
      </c>
      <c r="C102" s="94" t="s">
        <v>230</v>
      </c>
      <c r="D102" s="95">
        <v>5</v>
      </c>
      <c r="E102" s="95"/>
      <c r="F102" s="94">
        <v>5000</v>
      </c>
      <c r="G102" s="94">
        <f>F102*D102</f>
        <v>25000</v>
      </c>
      <c r="H102" s="108"/>
      <c r="I102" s="93">
        <f>G102</f>
        <v>25000</v>
      </c>
      <c r="J102" s="93"/>
      <c r="K102" s="96">
        <v>0</v>
      </c>
      <c r="L102" s="93">
        <f>G102</f>
        <v>25000</v>
      </c>
      <c r="M102" s="108"/>
      <c r="N102" s="108"/>
      <c r="O102" s="140"/>
      <c r="P102" s="100"/>
      <c r="Q102" s="101"/>
      <c r="R102" s="102"/>
    </row>
    <row r="103" spans="1:18" ht="23.25" hidden="1">
      <c r="A103" s="1166" t="s">
        <v>169</v>
      </c>
      <c r="B103" s="1167"/>
      <c r="C103" s="1167"/>
      <c r="D103" s="1167"/>
      <c r="E103" s="1167"/>
      <c r="F103" s="1167"/>
      <c r="G103" s="103">
        <f>G102</f>
        <v>25000</v>
      </c>
      <c r="H103" s="103">
        <f aca="true" t="shared" si="21" ref="H103:O103">H102</f>
        <v>0</v>
      </c>
      <c r="I103" s="103">
        <f t="shared" si="21"/>
        <v>25000</v>
      </c>
      <c r="J103" s="103"/>
      <c r="K103" s="103">
        <f t="shared" si="21"/>
        <v>0</v>
      </c>
      <c r="L103" s="103">
        <f t="shared" si="21"/>
        <v>25000</v>
      </c>
      <c r="M103" s="103">
        <f t="shared" si="21"/>
        <v>0</v>
      </c>
      <c r="N103" s="103">
        <f t="shared" si="21"/>
        <v>0</v>
      </c>
      <c r="O103" s="105">
        <f t="shared" si="21"/>
        <v>0</v>
      </c>
      <c r="P103" s="100"/>
      <c r="Q103" s="101"/>
      <c r="R103" s="102"/>
    </row>
    <row r="104" spans="1:18" ht="93" hidden="1">
      <c r="A104" s="89" t="s">
        <v>240</v>
      </c>
      <c r="B104" s="131" t="s">
        <v>241</v>
      </c>
      <c r="C104" s="141"/>
      <c r="D104" s="142"/>
      <c r="E104" s="142"/>
      <c r="F104" s="141"/>
      <c r="G104" s="141"/>
      <c r="H104" s="108"/>
      <c r="I104" s="108"/>
      <c r="J104" s="108"/>
      <c r="K104" s="108"/>
      <c r="L104" s="108"/>
      <c r="M104" s="108"/>
      <c r="N104" s="108"/>
      <c r="O104" s="140"/>
      <c r="P104" s="100"/>
      <c r="Q104" s="101"/>
      <c r="R104" s="102"/>
    </row>
    <row r="105" spans="1:19" ht="51" customHeight="1">
      <c r="A105" s="1166" t="s">
        <v>169</v>
      </c>
      <c r="B105" s="1167"/>
      <c r="C105" s="1167"/>
      <c r="D105" s="1167"/>
      <c r="E105" s="1167"/>
      <c r="F105" s="1167"/>
      <c r="G105" s="103">
        <f>G87+G86</f>
        <v>60000</v>
      </c>
      <c r="H105" s="103">
        <f aca="true" t="shared" si="22" ref="H105:O105">H87+H86</f>
        <v>0</v>
      </c>
      <c r="I105" s="103">
        <f t="shared" si="22"/>
        <v>30000</v>
      </c>
      <c r="J105" s="103">
        <f t="shared" si="22"/>
        <v>30000</v>
      </c>
      <c r="K105" s="103">
        <f t="shared" si="22"/>
        <v>0</v>
      </c>
      <c r="L105" s="103">
        <f t="shared" si="22"/>
        <v>30000</v>
      </c>
      <c r="M105" s="103">
        <f t="shared" si="22"/>
        <v>0</v>
      </c>
      <c r="N105" s="103">
        <f t="shared" si="22"/>
        <v>0</v>
      </c>
      <c r="O105" s="105">
        <f t="shared" si="22"/>
        <v>0</v>
      </c>
      <c r="P105" s="106">
        <f>L105</f>
        <v>30000</v>
      </c>
      <c r="Q105" s="101"/>
      <c r="R105" s="102"/>
      <c r="S105" s="107">
        <f>SUM(P105:R105)-J105</f>
        <v>0</v>
      </c>
    </row>
    <row r="106" spans="1:18" ht="48" customHeight="1">
      <c r="A106" s="108" t="s">
        <v>240</v>
      </c>
      <c r="B106" s="1173" t="s">
        <v>242</v>
      </c>
      <c r="C106" s="1174"/>
      <c r="D106" s="1174"/>
      <c r="E106" s="1174"/>
      <c r="F106" s="1174"/>
      <c r="G106" s="1174"/>
      <c r="H106" s="1174"/>
      <c r="I106" s="1174"/>
      <c r="J106" s="1174"/>
      <c r="K106" s="1174"/>
      <c r="L106" s="1174"/>
      <c r="M106" s="1174"/>
      <c r="N106" s="1174"/>
      <c r="O106" s="1175"/>
      <c r="P106" s="100"/>
      <c r="Q106" s="101"/>
      <c r="R106" s="102"/>
    </row>
    <row r="107" spans="1:18" ht="45" customHeight="1">
      <c r="A107" s="108" t="s">
        <v>158</v>
      </c>
      <c r="B107" s="120" t="s">
        <v>159</v>
      </c>
      <c r="C107" s="108" t="s">
        <v>185</v>
      </c>
      <c r="D107" s="89">
        <v>35</v>
      </c>
      <c r="E107" s="89" t="s">
        <v>158</v>
      </c>
      <c r="F107" s="121">
        <v>200</v>
      </c>
      <c r="G107" s="94">
        <f>F107*E107*D107</f>
        <v>7000</v>
      </c>
      <c r="H107" s="113"/>
      <c r="I107" s="113">
        <f>G107</f>
        <v>7000</v>
      </c>
      <c r="J107" s="113">
        <f>I107</f>
        <v>7000</v>
      </c>
      <c r="K107" s="113"/>
      <c r="L107" s="113">
        <f>J107</f>
        <v>7000</v>
      </c>
      <c r="M107" s="113"/>
      <c r="N107" s="114"/>
      <c r="O107" s="114"/>
      <c r="P107" s="100"/>
      <c r="Q107" s="101"/>
      <c r="R107" s="102"/>
    </row>
    <row r="108" spans="1:18" ht="45" customHeight="1">
      <c r="A108" s="108" t="s">
        <v>158</v>
      </c>
      <c r="B108" s="93" t="s">
        <v>243</v>
      </c>
      <c r="C108" s="94" t="s">
        <v>185</v>
      </c>
      <c r="D108" s="119">
        <v>6000</v>
      </c>
      <c r="E108" s="95">
        <v>1</v>
      </c>
      <c r="F108" s="94">
        <v>15</v>
      </c>
      <c r="G108" s="94">
        <f>F108*E108*D108</f>
        <v>90000</v>
      </c>
      <c r="H108" s="113"/>
      <c r="I108" s="113">
        <f>G108/2</f>
        <v>45000</v>
      </c>
      <c r="J108" s="113">
        <f>I108</f>
        <v>45000</v>
      </c>
      <c r="K108" s="96">
        <f>I108</f>
        <v>45000</v>
      </c>
      <c r="L108" s="113">
        <f>J108</f>
        <v>45000</v>
      </c>
      <c r="M108" s="113"/>
      <c r="N108" s="114"/>
      <c r="O108" s="114"/>
      <c r="P108" s="100"/>
      <c r="Q108" s="101"/>
      <c r="R108" s="102"/>
    </row>
    <row r="109" spans="1:19" ht="45" customHeight="1">
      <c r="A109" s="1166" t="s">
        <v>169</v>
      </c>
      <c r="B109" s="1167"/>
      <c r="C109" s="1167"/>
      <c r="D109" s="1167"/>
      <c r="E109" s="1167"/>
      <c r="F109" s="1167"/>
      <c r="G109" s="103">
        <f>SUM(G107:G108)</f>
        <v>97000</v>
      </c>
      <c r="H109" s="103">
        <f aca="true" t="shared" si="23" ref="H109:O109">SUM(H107:H108)</f>
        <v>0</v>
      </c>
      <c r="I109" s="103">
        <f t="shared" si="23"/>
        <v>52000</v>
      </c>
      <c r="J109" s="103">
        <f t="shared" si="23"/>
        <v>52000</v>
      </c>
      <c r="K109" s="103">
        <f t="shared" si="23"/>
        <v>45000</v>
      </c>
      <c r="L109" s="103">
        <f t="shared" si="23"/>
        <v>52000</v>
      </c>
      <c r="M109" s="103">
        <f t="shared" si="23"/>
        <v>0</v>
      </c>
      <c r="N109" s="103">
        <f t="shared" si="23"/>
        <v>0</v>
      </c>
      <c r="O109" s="105">
        <f t="shared" si="23"/>
        <v>0</v>
      </c>
      <c r="P109" s="100"/>
      <c r="Q109" s="101"/>
      <c r="R109" s="124">
        <f>J109</f>
        <v>52000</v>
      </c>
      <c r="S109" s="107">
        <f>SUM(P109:R109)-J109</f>
        <v>0</v>
      </c>
    </row>
    <row r="110" spans="1:18" ht="45" customHeight="1">
      <c r="A110" s="108" t="s">
        <v>244</v>
      </c>
      <c r="B110" s="1173" t="s">
        <v>245</v>
      </c>
      <c r="C110" s="1174"/>
      <c r="D110" s="1174"/>
      <c r="E110" s="1174"/>
      <c r="F110" s="1174"/>
      <c r="G110" s="1174"/>
      <c r="H110" s="1174"/>
      <c r="I110" s="1174"/>
      <c r="J110" s="1174"/>
      <c r="K110" s="1174"/>
      <c r="L110" s="1174"/>
      <c r="M110" s="1174"/>
      <c r="N110" s="1174"/>
      <c r="O110" s="1175"/>
      <c r="P110" s="100"/>
      <c r="Q110" s="143"/>
      <c r="R110" s="102"/>
    </row>
    <row r="111" spans="1:18" ht="45" customHeight="1">
      <c r="A111" s="108">
        <v>1</v>
      </c>
      <c r="B111" s="120" t="s">
        <v>219</v>
      </c>
      <c r="C111" s="108" t="s">
        <v>185</v>
      </c>
      <c r="D111" s="89">
        <v>3</v>
      </c>
      <c r="E111" s="89" t="s">
        <v>158</v>
      </c>
      <c r="F111" s="121">
        <v>10000</v>
      </c>
      <c r="G111" s="94">
        <f>F111*E111*D111</f>
        <v>30000</v>
      </c>
      <c r="H111" s="113"/>
      <c r="I111" s="113">
        <f>G111</f>
        <v>30000</v>
      </c>
      <c r="J111" s="113">
        <f>I111</f>
        <v>30000</v>
      </c>
      <c r="K111" s="113"/>
      <c r="L111" s="113">
        <f>J111</f>
        <v>30000</v>
      </c>
      <c r="M111" s="113"/>
      <c r="N111" s="114"/>
      <c r="O111" s="114"/>
      <c r="P111" s="100"/>
      <c r="Q111" s="101"/>
      <c r="R111" s="102"/>
    </row>
    <row r="112" spans="1:18" ht="45" customHeight="1">
      <c r="A112" s="108">
        <v>2</v>
      </c>
      <c r="B112" s="120" t="s">
        <v>246</v>
      </c>
      <c r="C112" s="108" t="s">
        <v>185</v>
      </c>
      <c r="D112" s="89">
        <v>30</v>
      </c>
      <c r="E112" s="89">
        <v>1</v>
      </c>
      <c r="F112" s="121">
        <v>500</v>
      </c>
      <c r="G112" s="94">
        <f>F112*E112*D112</f>
        <v>15000</v>
      </c>
      <c r="H112" s="113"/>
      <c r="I112" s="113"/>
      <c r="J112" s="113"/>
      <c r="K112" s="113"/>
      <c r="L112" s="113"/>
      <c r="M112" s="113"/>
      <c r="N112" s="114"/>
      <c r="O112" s="114"/>
      <c r="P112" s="100"/>
      <c r="Q112" s="101"/>
      <c r="R112" s="102"/>
    </row>
    <row r="113" spans="1:18" ht="45" customHeight="1">
      <c r="A113" s="108">
        <v>3</v>
      </c>
      <c r="B113" s="93" t="s">
        <v>214</v>
      </c>
      <c r="C113" s="94" t="s">
        <v>185</v>
      </c>
      <c r="D113" s="119">
        <f>D117</f>
        <v>5</v>
      </c>
      <c r="E113" s="95">
        <v>1</v>
      </c>
      <c r="F113" s="94">
        <v>5000</v>
      </c>
      <c r="G113" s="94">
        <f>F113*E113*D113</f>
        <v>25000</v>
      </c>
      <c r="H113" s="113"/>
      <c r="I113" s="113">
        <f>G113/2</f>
        <v>12500</v>
      </c>
      <c r="J113" s="113">
        <f>I113</f>
        <v>12500</v>
      </c>
      <c r="K113" s="96">
        <f>I113</f>
        <v>12500</v>
      </c>
      <c r="L113" s="113">
        <f>J113</f>
        <v>12500</v>
      </c>
      <c r="M113" s="113"/>
      <c r="N113" s="114"/>
      <c r="O113" s="114"/>
      <c r="P113" s="100"/>
      <c r="Q113" s="101"/>
      <c r="R113" s="102"/>
    </row>
    <row r="114" spans="1:19" ht="45" customHeight="1">
      <c r="A114" s="1166" t="s">
        <v>169</v>
      </c>
      <c r="B114" s="1167"/>
      <c r="C114" s="1167"/>
      <c r="D114" s="1167"/>
      <c r="E114" s="1167"/>
      <c r="F114" s="1167"/>
      <c r="G114" s="103">
        <f>SUM(G111:G113)</f>
        <v>70000</v>
      </c>
      <c r="H114" s="103">
        <f aca="true" t="shared" si="24" ref="H114:O114">SUM(H111:H113)</f>
        <v>0</v>
      </c>
      <c r="I114" s="103">
        <f t="shared" si="24"/>
        <v>42500</v>
      </c>
      <c r="J114" s="103">
        <f t="shared" si="24"/>
        <v>42500</v>
      </c>
      <c r="K114" s="103">
        <f t="shared" si="24"/>
        <v>12500</v>
      </c>
      <c r="L114" s="103">
        <f t="shared" si="24"/>
        <v>42500</v>
      </c>
      <c r="M114" s="103">
        <f t="shared" si="24"/>
        <v>0</v>
      </c>
      <c r="N114" s="103">
        <f t="shared" si="24"/>
        <v>0</v>
      </c>
      <c r="O114" s="105">
        <f t="shared" si="24"/>
        <v>0</v>
      </c>
      <c r="P114" s="106">
        <f>J114</f>
        <v>42500</v>
      </c>
      <c r="Q114" s="101"/>
      <c r="R114" s="102"/>
      <c r="S114" s="107">
        <f>SUM(P114:R114)-J114</f>
        <v>0</v>
      </c>
    </row>
    <row r="115" spans="1:19" ht="45" customHeight="1">
      <c r="A115" s="1166" t="s">
        <v>247</v>
      </c>
      <c r="B115" s="1167"/>
      <c r="C115" s="1167"/>
      <c r="D115" s="1167"/>
      <c r="E115" s="1167"/>
      <c r="F115" s="1168"/>
      <c r="G115" s="103">
        <f>G105+G84+G80+G77+G70+G114+G109</f>
        <v>743800</v>
      </c>
      <c r="H115" s="103" t="e">
        <f aca="true" t="shared" si="25" ref="H115:O115">H105+H84+H80+H77+H70+H114+H109</f>
        <v>#REF!</v>
      </c>
      <c r="I115" s="103">
        <f t="shared" si="25"/>
        <v>386100</v>
      </c>
      <c r="J115" s="103">
        <f t="shared" si="25"/>
        <v>386100</v>
      </c>
      <c r="K115" s="103">
        <f t="shared" si="25"/>
        <v>312700</v>
      </c>
      <c r="L115" s="103">
        <f t="shared" si="25"/>
        <v>386100</v>
      </c>
      <c r="M115" s="103">
        <f t="shared" si="25"/>
        <v>0</v>
      </c>
      <c r="N115" s="103">
        <f t="shared" si="25"/>
        <v>0</v>
      </c>
      <c r="O115" s="105">
        <f t="shared" si="25"/>
        <v>0</v>
      </c>
      <c r="P115" s="106"/>
      <c r="Q115" s="101"/>
      <c r="R115" s="102"/>
      <c r="S115" s="107"/>
    </row>
    <row r="116" spans="1:18" ht="45" customHeight="1">
      <c r="A116" s="125" t="s">
        <v>248</v>
      </c>
      <c r="B116" s="1169" t="s">
        <v>249</v>
      </c>
      <c r="C116" s="1170"/>
      <c r="D116" s="1170"/>
      <c r="E116" s="1170"/>
      <c r="F116" s="1170"/>
      <c r="G116" s="1170"/>
      <c r="H116" s="1170"/>
      <c r="I116" s="1170"/>
      <c r="J116" s="1170"/>
      <c r="K116" s="1170"/>
      <c r="L116" s="1170"/>
      <c r="M116" s="1170"/>
      <c r="N116" s="1170"/>
      <c r="O116" s="1170"/>
      <c r="P116" s="100"/>
      <c r="Q116" s="101"/>
      <c r="R116" s="102"/>
    </row>
    <row r="117" spans="1:18" ht="45" customHeight="1">
      <c r="A117" s="89" t="s">
        <v>250</v>
      </c>
      <c r="B117" s="131" t="s">
        <v>251</v>
      </c>
      <c r="C117" s="141" t="s">
        <v>232</v>
      </c>
      <c r="D117" s="119">
        <v>5</v>
      </c>
      <c r="E117" s="142">
        <v>1</v>
      </c>
      <c r="F117" s="141">
        <f>'[1]School Software'!D27</f>
        <v>21800</v>
      </c>
      <c r="G117" s="94">
        <f>F117*D117</f>
        <v>109000</v>
      </c>
      <c r="H117" s="108"/>
      <c r="I117" s="93">
        <f>G117/2</f>
        <v>54500</v>
      </c>
      <c r="J117" s="108">
        <f>I117</f>
        <v>54500</v>
      </c>
      <c r="K117" s="96">
        <f>J117</f>
        <v>54500</v>
      </c>
      <c r="L117" s="108">
        <f>J117</f>
        <v>54500</v>
      </c>
      <c r="M117" s="108"/>
      <c r="N117" s="108"/>
      <c r="O117" s="140"/>
      <c r="P117" s="100"/>
      <c r="Q117" s="101"/>
      <c r="R117" s="102"/>
    </row>
    <row r="118" spans="1:18" ht="68.25" customHeight="1">
      <c r="A118" s="89" t="s">
        <v>252</v>
      </c>
      <c r="B118" s="93" t="s">
        <v>253</v>
      </c>
      <c r="C118" s="94" t="s">
        <v>232</v>
      </c>
      <c r="D118" s="119">
        <v>5</v>
      </c>
      <c r="E118" s="95">
        <v>1</v>
      </c>
      <c r="F118" s="122">
        <f>'[1]School Hardware'!F6</f>
        <v>40000</v>
      </c>
      <c r="G118" s="94">
        <f>F118*D118</f>
        <v>200000</v>
      </c>
      <c r="H118" s="108"/>
      <c r="I118" s="93">
        <f>G118/2</f>
        <v>100000</v>
      </c>
      <c r="J118" s="93">
        <f>I118</f>
        <v>100000</v>
      </c>
      <c r="K118" s="96">
        <f>J118</f>
        <v>100000</v>
      </c>
      <c r="L118" s="93">
        <f>J118</f>
        <v>100000</v>
      </c>
      <c r="M118" s="108"/>
      <c r="N118" s="108"/>
      <c r="O118" s="140"/>
      <c r="P118" s="100"/>
      <c r="Q118" s="101"/>
      <c r="R118" s="102"/>
    </row>
    <row r="119" spans="1:19" ht="45" customHeight="1">
      <c r="A119" s="1166" t="s">
        <v>254</v>
      </c>
      <c r="B119" s="1167"/>
      <c r="C119" s="1167"/>
      <c r="D119" s="1167"/>
      <c r="E119" s="1167"/>
      <c r="F119" s="1167"/>
      <c r="G119" s="103">
        <f>G118+G117</f>
        <v>309000</v>
      </c>
      <c r="H119" s="103">
        <f aca="true" t="shared" si="26" ref="H119:O119">H118+H117</f>
        <v>0</v>
      </c>
      <c r="I119" s="103">
        <f t="shared" si="26"/>
        <v>154500</v>
      </c>
      <c r="J119" s="103">
        <f t="shared" si="26"/>
        <v>154500</v>
      </c>
      <c r="K119" s="103">
        <f t="shared" si="26"/>
        <v>154500</v>
      </c>
      <c r="L119" s="103">
        <f t="shared" si="26"/>
        <v>154500</v>
      </c>
      <c r="M119" s="103">
        <f t="shared" si="26"/>
        <v>0</v>
      </c>
      <c r="N119" s="103">
        <f t="shared" si="26"/>
        <v>0</v>
      </c>
      <c r="O119" s="105">
        <f t="shared" si="26"/>
        <v>0</v>
      </c>
      <c r="P119" s="106"/>
      <c r="Q119" s="143">
        <f>J119</f>
        <v>154500</v>
      </c>
      <c r="R119" s="102"/>
      <c r="S119" s="107">
        <f>SUM(P119:R119)-J119</f>
        <v>0</v>
      </c>
    </row>
    <row r="120" spans="1:18" ht="36.75" customHeight="1">
      <c r="A120" s="125" t="s">
        <v>248</v>
      </c>
      <c r="B120" s="1169" t="s">
        <v>255</v>
      </c>
      <c r="C120" s="1170"/>
      <c r="D120" s="1170"/>
      <c r="E120" s="1170"/>
      <c r="F120" s="1170"/>
      <c r="G120" s="1170"/>
      <c r="H120" s="1170"/>
      <c r="I120" s="1170"/>
      <c r="J120" s="1170"/>
      <c r="K120" s="1170"/>
      <c r="L120" s="1170"/>
      <c r="M120" s="1170"/>
      <c r="N120" s="1170"/>
      <c r="O120" s="1170"/>
      <c r="P120" s="100"/>
      <c r="Q120" s="101"/>
      <c r="R120" s="102"/>
    </row>
    <row r="121" spans="1:18" ht="48" customHeight="1">
      <c r="A121" s="89" t="s">
        <v>216</v>
      </c>
      <c r="B121" s="1171" t="s">
        <v>256</v>
      </c>
      <c r="C121" s="1172"/>
      <c r="D121" s="1172"/>
      <c r="E121" s="1172"/>
      <c r="F121" s="1172"/>
      <c r="G121" s="1172">
        <f aca="true" t="shared" si="27" ref="G121:G126">F121*D121</f>
        <v>0</v>
      </c>
      <c r="H121" s="1172">
        <v>0</v>
      </c>
      <c r="I121" s="1172">
        <f>G121-K121</f>
        <v>0</v>
      </c>
      <c r="J121" s="1172">
        <f>I121</f>
        <v>0</v>
      </c>
      <c r="K121" s="1172">
        <v>0</v>
      </c>
      <c r="L121" s="1172"/>
      <c r="M121" s="1172"/>
      <c r="N121" s="1172"/>
      <c r="O121" s="1172"/>
      <c r="P121" s="144"/>
      <c r="Q121" s="145"/>
      <c r="R121" s="146"/>
    </row>
    <row r="122" spans="1:18" ht="46.5">
      <c r="A122" s="89" t="s">
        <v>158</v>
      </c>
      <c r="B122" s="147" t="s">
        <v>159</v>
      </c>
      <c r="C122" s="148" t="s">
        <v>160</v>
      </c>
      <c r="D122" s="148">
        <v>40</v>
      </c>
      <c r="E122" s="148">
        <v>2</v>
      </c>
      <c r="F122" s="148">
        <v>500</v>
      </c>
      <c r="G122" s="94">
        <f t="shared" si="27"/>
        <v>20000</v>
      </c>
      <c r="H122" s="96"/>
      <c r="I122" s="96"/>
      <c r="J122" s="96">
        <f>+I122+H122</f>
        <v>0</v>
      </c>
      <c r="K122" s="96">
        <f>G122</f>
        <v>20000</v>
      </c>
      <c r="L122" s="97">
        <f>J122</f>
        <v>0</v>
      </c>
      <c r="M122" s="97"/>
      <c r="N122" s="98"/>
      <c r="O122" s="99"/>
      <c r="P122" s="144"/>
      <c r="Q122" s="145"/>
      <c r="R122" s="146"/>
    </row>
    <row r="123" spans="1:18" ht="46.5">
      <c r="A123" s="89" t="s">
        <v>161</v>
      </c>
      <c r="B123" s="147" t="s">
        <v>162</v>
      </c>
      <c r="C123" s="148" t="s">
        <v>160</v>
      </c>
      <c r="D123" s="148">
        <v>45</v>
      </c>
      <c r="E123" s="148">
        <v>2</v>
      </c>
      <c r="F123" s="148">
        <v>150</v>
      </c>
      <c r="G123" s="94">
        <f t="shared" si="27"/>
        <v>6750</v>
      </c>
      <c r="H123" s="96"/>
      <c r="I123" s="96">
        <f>G123</f>
        <v>6750</v>
      </c>
      <c r="J123" s="96">
        <f>+I123+H123</f>
        <v>6750</v>
      </c>
      <c r="K123" s="96"/>
      <c r="L123" s="97">
        <f>J123</f>
        <v>6750</v>
      </c>
      <c r="M123" s="97"/>
      <c r="N123" s="98"/>
      <c r="O123" s="99"/>
      <c r="P123" s="144"/>
      <c r="Q123" s="145"/>
      <c r="R123" s="146"/>
    </row>
    <row r="124" spans="1:18" ht="46.5">
      <c r="A124" s="89" t="s">
        <v>163</v>
      </c>
      <c r="B124" s="147" t="s">
        <v>164</v>
      </c>
      <c r="C124" s="148" t="s">
        <v>160</v>
      </c>
      <c r="D124" s="148">
        <v>40</v>
      </c>
      <c r="E124" s="148">
        <v>2</v>
      </c>
      <c r="F124" s="148">
        <v>50</v>
      </c>
      <c r="G124" s="94">
        <f t="shared" si="27"/>
        <v>2000</v>
      </c>
      <c r="H124" s="96"/>
      <c r="I124" s="96">
        <f>G124</f>
        <v>2000</v>
      </c>
      <c r="J124" s="96">
        <f>+I124+H124</f>
        <v>2000</v>
      </c>
      <c r="K124" s="96"/>
      <c r="L124" s="97">
        <f>J124</f>
        <v>2000</v>
      </c>
      <c r="M124" s="97"/>
      <c r="N124" s="98"/>
      <c r="O124" s="99"/>
      <c r="P124" s="144"/>
      <c r="Q124" s="145"/>
      <c r="R124" s="146"/>
    </row>
    <row r="125" spans="1:18" ht="23.25">
      <c r="A125" s="89" t="s">
        <v>165</v>
      </c>
      <c r="B125" s="147" t="s">
        <v>166</v>
      </c>
      <c r="C125" s="148" t="s">
        <v>71</v>
      </c>
      <c r="D125" s="148">
        <v>1</v>
      </c>
      <c r="E125" s="148">
        <v>2</v>
      </c>
      <c r="F125" s="148">
        <v>1000</v>
      </c>
      <c r="G125" s="94">
        <f t="shared" si="27"/>
        <v>1000</v>
      </c>
      <c r="H125" s="96"/>
      <c r="I125" s="96"/>
      <c r="J125" s="96"/>
      <c r="K125" s="96">
        <f>G125</f>
        <v>1000</v>
      </c>
      <c r="L125" s="97">
        <f>J125</f>
        <v>0</v>
      </c>
      <c r="M125" s="97"/>
      <c r="N125" s="98"/>
      <c r="O125" s="99"/>
      <c r="P125" s="144"/>
      <c r="Q125" s="145"/>
      <c r="R125" s="146"/>
    </row>
    <row r="126" spans="1:18" ht="30.75" customHeight="1">
      <c r="A126" s="89" t="s">
        <v>167</v>
      </c>
      <c r="B126" s="147" t="s">
        <v>168</v>
      </c>
      <c r="C126" s="148" t="s">
        <v>160</v>
      </c>
      <c r="D126" s="148">
        <v>2</v>
      </c>
      <c r="E126" s="148">
        <v>2</v>
      </c>
      <c r="F126" s="148">
        <v>1300</v>
      </c>
      <c r="G126" s="94">
        <f t="shared" si="27"/>
        <v>2600</v>
      </c>
      <c r="H126" s="96"/>
      <c r="I126" s="96"/>
      <c r="J126" s="96">
        <f>+I126+H126</f>
        <v>0</v>
      </c>
      <c r="K126" s="96">
        <f>G126</f>
        <v>2600</v>
      </c>
      <c r="L126" s="97">
        <f>J126</f>
        <v>0</v>
      </c>
      <c r="M126" s="97"/>
      <c r="N126" s="98"/>
      <c r="O126" s="99"/>
      <c r="P126" s="144"/>
      <c r="Q126" s="145"/>
      <c r="R126" s="146"/>
    </row>
    <row r="127" spans="1:19" ht="23.25">
      <c r="A127" s="1166" t="s">
        <v>254</v>
      </c>
      <c r="B127" s="1167"/>
      <c r="C127" s="1167"/>
      <c r="D127" s="1167"/>
      <c r="E127" s="1167"/>
      <c r="F127" s="1167"/>
      <c r="G127" s="103">
        <f>+G126+G124+G123+G122</f>
        <v>31350</v>
      </c>
      <c r="H127" s="103">
        <f aca="true" t="shared" si="28" ref="H127:O127">+H126+H124+H123+H122</f>
        <v>0</v>
      </c>
      <c r="I127" s="103">
        <f t="shared" si="28"/>
        <v>8750</v>
      </c>
      <c r="J127" s="103">
        <f t="shared" si="28"/>
        <v>8750</v>
      </c>
      <c r="K127" s="103">
        <f t="shared" si="28"/>
        <v>22600</v>
      </c>
      <c r="L127" s="103">
        <f t="shared" si="28"/>
        <v>8750</v>
      </c>
      <c r="M127" s="103">
        <f t="shared" si="28"/>
        <v>0</v>
      </c>
      <c r="N127" s="103">
        <f t="shared" si="28"/>
        <v>0</v>
      </c>
      <c r="O127" s="105">
        <f t="shared" si="28"/>
        <v>0</v>
      </c>
      <c r="P127" s="149">
        <f>J127</f>
        <v>8750</v>
      </c>
      <c r="Q127" s="145"/>
      <c r="R127" s="146"/>
      <c r="S127" s="107">
        <f>SUM(P127:R127)-J127</f>
        <v>0</v>
      </c>
    </row>
    <row r="128" spans="1:18" ht="24" thickBot="1">
      <c r="A128" s="1163" t="s">
        <v>257</v>
      </c>
      <c r="B128" s="1164"/>
      <c r="C128" s="1164"/>
      <c r="D128" s="1164"/>
      <c r="E128" s="1164"/>
      <c r="F128" s="1165"/>
      <c r="G128" s="150">
        <f aca="true" t="shared" si="29" ref="G128:O128">G127+G119+G115+G63</f>
        <v>1471000</v>
      </c>
      <c r="H128" s="151"/>
      <c r="I128" s="151">
        <f t="shared" si="29"/>
        <v>760200</v>
      </c>
      <c r="J128" s="150">
        <f t="shared" si="29"/>
        <v>760200</v>
      </c>
      <c r="K128" s="150">
        <f t="shared" si="29"/>
        <v>660300</v>
      </c>
      <c r="L128" s="150">
        <f t="shared" si="29"/>
        <v>760200</v>
      </c>
      <c r="M128" s="150">
        <f t="shared" si="29"/>
        <v>0</v>
      </c>
      <c r="N128" s="150">
        <f t="shared" si="29"/>
        <v>0</v>
      </c>
      <c r="O128" s="152">
        <f t="shared" si="29"/>
        <v>0</v>
      </c>
      <c r="P128" s="153">
        <f>SUM(P9:P127)</f>
        <v>540400</v>
      </c>
      <c r="Q128" s="154">
        <f>SUM(Q9:Q127)</f>
        <v>154500</v>
      </c>
      <c r="R128" s="155">
        <f>SUM(R9:R127)</f>
        <v>65300</v>
      </c>
    </row>
  </sheetData>
  <sheetProtection/>
  <mergeCells count="59">
    <mergeCell ref="B2:O2"/>
    <mergeCell ref="A3:A5"/>
    <mergeCell ref="B3:B5"/>
    <mergeCell ref="C3:C5"/>
    <mergeCell ref="D3:D5"/>
    <mergeCell ref="E3:E5"/>
    <mergeCell ref="F3:F5"/>
    <mergeCell ref="G3:G5"/>
    <mergeCell ref="H3:I4"/>
    <mergeCell ref="J3:J5"/>
    <mergeCell ref="K3:K5"/>
    <mergeCell ref="L3:O3"/>
    <mergeCell ref="A7:O7"/>
    <mergeCell ref="P7:R7"/>
    <mergeCell ref="B8:O8"/>
    <mergeCell ref="B9:O9"/>
    <mergeCell ref="A15:F15"/>
    <mergeCell ref="B16:O16"/>
    <mergeCell ref="A19:F19"/>
    <mergeCell ref="B20:O20"/>
    <mergeCell ref="A29:F29"/>
    <mergeCell ref="B30:O30"/>
    <mergeCell ref="A38:F38"/>
    <mergeCell ref="B39:O39"/>
    <mergeCell ref="A45:F45"/>
    <mergeCell ref="B46:O46"/>
    <mergeCell ref="A52:F52"/>
    <mergeCell ref="B53:O53"/>
    <mergeCell ref="A57:F57"/>
    <mergeCell ref="B58:O58"/>
    <mergeCell ref="A62:F62"/>
    <mergeCell ref="A63:F63"/>
    <mergeCell ref="B64:O64"/>
    <mergeCell ref="B65:O65"/>
    <mergeCell ref="A70:F70"/>
    <mergeCell ref="B71:O71"/>
    <mergeCell ref="A77:F77"/>
    <mergeCell ref="B78:O78"/>
    <mergeCell ref="A80:F80"/>
    <mergeCell ref="B81:O81"/>
    <mergeCell ref="A84:F84"/>
    <mergeCell ref="B85:O85"/>
    <mergeCell ref="A88:F88"/>
    <mergeCell ref="A93:F93"/>
    <mergeCell ref="B94:O94"/>
    <mergeCell ref="A100:F100"/>
    <mergeCell ref="A103:F103"/>
    <mergeCell ref="A105:F105"/>
    <mergeCell ref="B106:O106"/>
    <mergeCell ref="A109:F109"/>
    <mergeCell ref="B110:O110"/>
    <mergeCell ref="A114:F114"/>
    <mergeCell ref="A128:F128"/>
    <mergeCell ref="A115:F115"/>
    <mergeCell ref="B116:O116"/>
    <mergeCell ref="A119:F119"/>
    <mergeCell ref="B120:O120"/>
    <mergeCell ref="B121:O121"/>
    <mergeCell ref="A127:F127"/>
  </mergeCells>
  <printOptions/>
  <pageMargins left="0.7" right="0.7" top="0.75" bottom="0.75" header="0.3" footer="0.3"/>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K34"/>
  <sheetViews>
    <sheetView zoomScalePageLayoutView="0" workbookViewId="0" topLeftCell="A1">
      <selection activeCell="H13" sqref="H13:H15"/>
    </sheetView>
  </sheetViews>
  <sheetFormatPr defaultColWidth="9.00390625" defaultRowHeight="15.75"/>
  <cols>
    <col min="1" max="1" width="5.125" style="0" customWidth="1"/>
    <col min="2" max="2" width="31.875" style="0" customWidth="1"/>
    <col min="4" max="4" width="8.25390625" style="0" customWidth="1"/>
    <col min="5" max="5" width="8.50390625" style="0" customWidth="1"/>
    <col min="6" max="6" width="8.875" style="0" customWidth="1"/>
    <col min="7" max="7" width="6.50390625" style="0" customWidth="1"/>
    <col min="8" max="8" width="9.25390625" style="0" customWidth="1"/>
    <col min="9" max="9" width="8.375" style="0" customWidth="1"/>
    <col min="10" max="10" width="10.125" style="0" customWidth="1"/>
    <col min="11" max="11" width="34.75390625" style="0" customWidth="1"/>
  </cols>
  <sheetData>
    <row r="1" spans="1:10" ht="15.75">
      <c r="A1" s="157" t="s">
        <v>17</v>
      </c>
      <c r="B1" s="158"/>
      <c r="C1" s="159"/>
      <c r="D1" s="160"/>
      <c r="E1" s="161" t="s">
        <v>18</v>
      </c>
      <c r="F1" s="162" t="s">
        <v>19</v>
      </c>
      <c r="G1" s="160"/>
      <c r="H1" s="160"/>
      <c r="I1" s="161" t="s">
        <v>20</v>
      </c>
      <c r="J1" s="163">
        <v>42115</v>
      </c>
    </row>
    <row r="2" spans="1:10" ht="15.75">
      <c r="A2" s="164"/>
      <c r="B2" s="164"/>
      <c r="C2" s="164"/>
      <c r="D2" s="164"/>
      <c r="E2" s="164"/>
      <c r="F2" s="164"/>
      <c r="G2" s="164"/>
      <c r="H2" s="165"/>
      <c r="I2" s="164"/>
      <c r="J2" s="166"/>
    </row>
    <row r="3" spans="1:10" ht="15.75">
      <c r="A3" s="164" t="s">
        <v>258</v>
      </c>
      <c r="B3" s="165"/>
      <c r="C3" s="167"/>
      <c r="D3" s="165"/>
      <c r="E3" s="165"/>
      <c r="F3" s="168"/>
      <c r="G3" s="165"/>
      <c r="H3" s="165"/>
      <c r="I3" s="169" t="s">
        <v>21</v>
      </c>
      <c r="J3" s="170"/>
    </row>
    <row r="4" spans="1:10" ht="15.75">
      <c r="A4" s="164" t="s">
        <v>259</v>
      </c>
      <c r="B4" s="164"/>
      <c r="C4" s="167"/>
      <c r="D4" s="167"/>
      <c r="E4" s="164"/>
      <c r="F4" s="164"/>
      <c r="G4" s="164"/>
      <c r="H4" s="165"/>
      <c r="I4" s="171" t="s">
        <v>260</v>
      </c>
      <c r="J4" s="172"/>
    </row>
    <row r="5" spans="1:10" ht="15.75">
      <c r="A5" s="173" t="s">
        <v>261</v>
      </c>
      <c r="B5" s="173"/>
      <c r="C5" s="174"/>
      <c r="D5" s="175"/>
      <c r="E5" s="175"/>
      <c r="F5" s="164"/>
      <c r="G5" s="164"/>
      <c r="H5" s="165"/>
      <c r="I5" s="176" t="s">
        <v>22</v>
      </c>
      <c r="J5" s="166"/>
    </row>
    <row r="6" spans="1:10" ht="15.75">
      <c r="A6" s="177" t="s">
        <v>262</v>
      </c>
      <c r="B6" s="178" t="s">
        <v>263</v>
      </c>
      <c r="C6" s="167"/>
      <c r="D6" s="179"/>
      <c r="E6" s="179"/>
      <c r="F6" s="164"/>
      <c r="G6" s="164"/>
      <c r="H6" s="165"/>
      <c r="I6" s="176" t="s">
        <v>23</v>
      </c>
      <c r="J6" s="166"/>
    </row>
    <row r="7" spans="1:10" ht="16.5" thickBot="1">
      <c r="A7" s="173" t="s">
        <v>264</v>
      </c>
      <c r="B7" s="178" t="s">
        <v>265</v>
      </c>
      <c r="C7" s="167"/>
      <c r="D7" s="179"/>
      <c r="E7" s="179"/>
      <c r="F7" s="164"/>
      <c r="G7" s="164"/>
      <c r="H7" s="164"/>
      <c r="I7" s="164"/>
      <c r="J7" s="166"/>
    </row>
    <row r="8" spans="1:10" ht="18" thickBot="1" thickTop="1">
      <c r="A8" s="1213" t="s">
        <v>266</v>
      </c>
      <c r="B8" s="1213"/>
      <c r="C8" s="167"/>
      <c r="D8" s="1214" t="s">
        <v>24</v>
      </c>
      <c r="E8" s="1215"/>
      <c r="F8" s="1215"/>
      <c r="G8" s="1216"/>
      <c r="H8" s="1214" t="s">
        <v>25</v>
      </c>
      <c r="I8" s="1215"/>
      <c r="J8" s="1216"/>
    </row>
    <row r="9" spans="1:10" ht="16.5" thickTop="1">
      <c r="A9" s="173"/>
      <c r="B9" s="180"/>
      <c r="C9" s="167"/>
      <c r="D9" s="179"/>
      <c r="E9" s="179"/>
      <c r="F9" s="164"/>
      <c r="G9" s="164"/>
      <c r="H9" s="164"/>
      <c r="I9" s="164"/>
      <c r="J9" s="166"/>
    </row>
    <row r="10" spans="1:10" ht="38.25">
      <c r="A10" s="1217" t="s">
        <v>26</v>
      </c>
      <c r="B10" s="1217"/>
      <c r="C10" s="1218" t="s">
        <v>267</v>
      </c>
      <c r="D10" s="181" t="s">
        <v>27</v>
      </c>
      <c r="E10" s="181" t="s">
        <v>28</v>
      </c>
      <c r="F10" s="181" t="s">
        <v>268</v>
      </c>
      <c r="G10" s="182" t="s">
        <v>29</v>
      </c>
      <c r="H10" s="181" t="s">
        <v>30</v>
      </c>
      <c r="I10" s="181" t="s">
        <v>27</v>
      </c>
      <c r="J10" s="182" t="s">
        <v>31</v>
      </c>
    </row>
    <row r="11" spans="1:10" ht="15.75">
      <c r="A11" s="1217"/>
      <c r="B11" s="1217"/>
      <c r="C11" s="1218"/>
      <c r="D11" s="183"/>
      <c r="E11" s="184"/>
      <c r="F11" s="185"/>
      <c r="G11" s="185"/>
      <c r="H11" s="186" t="s">
        <v>269</v>
      </c>
      <c r="I11" s="187"/>
      <c r="J11" s="188"/>
    </row>
    <row r="12" spans="1:10" ht="16.5" thickBot="1">
      <c r="A12" s="1217"/>
      <c r="B12" s="1217"/>
      <c r="C12" s="1218"/>
      <c r="D12" s="189" t="s">
        <v>32</v>
      </c>
      <c r="E12" s="190" t="s">
        <v>33</v>
      </c>
      <c r="F12" s="191" t="s">
        <v>34</v>
      </c>
      <c r="G12" s="190" t="s">
        <v>35</v>
      </c>
      <c r="H12" s="192" t="s">
        <v>36</v>
      </c>
      <c r="I12" s="192" t="s">
        <v>37</v>
      </c>
      <c r="J12" s="192" t="s">
        <v>38</v>
      </c>
    </row>
    <row r="13" spans="1:11" ht="31.5">
      <c r="A13" s="193">
        <v>1</v>
      </c>
      <c r="B13" s="194" t="s">
        <v>270</v>
      </c>
      <c r="C13" s="195">
        <v>2.3</v>
      </c>
      <c r="D13" s="196"/>
      <c r="E13" s="197"/>
      <c r="F13" s="193"/>
      <c r="G13" s="197"/>
      <c r="H13" s="198">
        <f>'[1]Budget'!P128</f>
        <v>540400</v>
      </c>
      <c r="I13" s="199"/>
      <c r="J13" s="200"/>
      <c r="K13" s="201" t="s">
        <v>271</v>
      </c>
    </row>
    <row r="14" spans="1:11" ht="16.5" thickBot="1">
      <c r="A14" s="202">
        <v>2</v>
      </c>
      <c r="B14" s="203" t="s">
        <v>272</v>
      </c>
      <c r="C14" s="203">
        <v>2.5</v>
      </c>
      <c r="D14" s="196"/>
      <c r="E14" s="197"/>
      <c r="F14" s="193"/>
      <c r="G14" s="197"/>
      <c r="H14" s="198">
        <f>'[1]Budget'!Q128</f>
        <v>154500</v>
      </c>
      <c r="I14" s="204"/>
      <c r="J14" s="205"/>
      <c r="K14" s="206" t="s">
        <v>273</v>
      </c>
    </row>
    <row r="15" spans="1:10" ht="15.75">
      <c r="A15" s="202">
        <v>3</v>
      </c>
      <c r="B15" s="203" t="s">
        <v>274</v>
      </c>
      <c r="C15" s="203">
        <v>3.1</v>
      </c>
      <c r="D15" s="196"/>
      <c r="E15" s="197"/>
      <c r="F15" s="193"/>
      <c r="G15" s="197"/>
      <c r="H15" s="198">
        <f>'[1]Budget'!R128</f>
        <v>65300</v>
      </c>
      <c r="I15" s="204"/>
      <c r="J15" s="207"/>
    </row>
    <row r="16" spans="1:10" ht="15.75">
      <c r="A16" s="208"/>
      <c r="B16" s="209" t="s">
        <v>39</v>
      </c>
      <c r="C16" s="210"/>
      <c r="D16" s="211"/>
      <c r="E16" s="211"/>
      <c r="F16" s="211"/>
      <c r="G16" s="211"/>
      <c r="H16" s="212">
        <f>SUM(H13:H15)</f>
        <v>760200</v>
      </c>
      <c r="I16" s="213"/>
      <c r="J16" s="213"/>
    </row>
    <row r="17" spans="1:10" ht="15.75">
      <c r="A17" s="214" t="s">
        <v>40</v>
      </c>
      <c r="B17" s="167"/>
      <c r="C17" s="164"/>
      <c r="D17" s="167"/>
      <c r="E17" s="215"/>
      <c r="F17" s="215"/>
      <c r="G17" s="164"/>
      <c r="H17" s="216"/>
      <c r="I17" s="164"/>
      <c r="J17" s="166"/>
    </row>
    <row r="18" spans="1:10" ht="15.75">
      <c r="A18" s="167" t="s">
        <v>41</v>
      </c>
      <c r="B18" s="165"/>
      <c r="C18" s="164"/>
      <c r="D18" s="167"/>
      <c r="E18" s="215"/>
      <c r="F18" s="215"/>
      <c r="G18" s="164"/>
      <c r="H18" s="164"/>
      <c r="I18" s="164"/>
      <c r="J18" s="166"/>
    </row>
    <row r="19" spans="1:10" ht="25.5">
      <c r="A19" s="217" t="s">
        <v>275</v>
      </c>
      <c r="B19" s="1207" t="s">
        <v>42</v>
      </c>
      <c r="C19" s="1207"/>
      <c r="D19" s="1207"/>
      <c r="E19" s="1207"/>
      <c r="F19" s="1207"/>
      <c r="G19" s="1207"/>
      <c r="H19" s="1207"/>
      <c r="I19" s="1207"/>
      <c r="J19" s="1207"/>
    </row>
    <row r="20" spans="1:10" ht="25.5">
      <c r="A20" s="217" t="s">
        <v>276</v>
      </c>
      <c r="B20" s="1207" t="s">
        <v>43</v>
      </c>
      <c r="C20" s="1207"/>
      <c r="D20" s="1207"/>
      <c r="E20" s="1207"/>
      <c r="F20" s="1207"/>
      <c r="G20" s="1207"/>
      <c r="H20" s="1207"/>
      <c r="I20" s="1207"/>
      <c r="J20" s="1207"/>
    </row>
    <row r="21" spans="1:10" ht="15.75">
      <c r="A21" s="218" t="s">
        <v>277</v>
      </c>
      <c r="B21" s="219">
        <f>J1</f>
        <v>42115</v>
      </c>
      <c r="C21" s="164"/>
      <c r="D21" s="219" t="s">
        <v>278</v>
      </c>
      <c r="E21" s="220" t="s">
        <v>279</v>
      </c>
      <c r="F21" s="220"/>
      <c r="G21" s="1208" t="s">
        <v>280</v>
      </c>
      <c r="H21" s="1208"/>
      <c r="I21" s="221"/>
      <c r="J21" s="221" t="s">
        <v>44</v>
      </c>
    </row>
    <row r="22" spans="1:10" ht="15.75">
      <c r="A22" s="1209" t="s">
        <v>45</v>
      </c>
      <c r="B22" s="1209"/>
      <c r="C22" s="222"/>
      <c r="D22" s="223"/>
      <c r="E22" s="224"/>
      <c r="F22" s="224"/>
      <c r="G22" s="222"/>
      <c r="H22" s="225"/>
      <c r="I22" s="225"/>
      <c r="J22" s="226"/>
    </row>
    <row r="23" spans="1:10" ht="16.5" thickBot="1">
      <c r="A23" s="227" t="s">
        <v>46</v>
      </c>
      <c r="B23" s="167"/>
      <c r="C23" s="167"/>
      <c r="D23" s="228"/>
      <c r="E23" s="173"/>
      <c r="F23" s="173"/>
      <c r="G23" s="164"/>
      <c r="H23" s="165"/>
      <c r="I23" s="165"/>
      <c r="J23" s="229"/>
    </row>
    <row r="24" spans="1:10" ht="16.5" thickBot="1">
      <c r="A24" s="1210" t="s">
        <v>47</v>
      </c>
      <c r="B24" s="1211"/>
      <c r="C24" s="230"/>
      <c r="D24" s="1211"/>
      <c r="E24" s="1211"/>
      <c r="F24" s="1211"/>
      <c r="G24" s="1212"/>
      <c r="H24" s="1210" t="s">
        <v>48</v>
      </c>
      <c r="I24" s="1212"/>
      <c r="J24" s="231"/>
    </row>
    <row r="25" spans="1:10" ht="16.5" thickBot="1">
      <c r="A25" s="232" t="s">
        <v>49</v>
      </c>
      <c r="B25" s="233"/>
      <c r="C25" s="165"/>
      <c r="D25" s="234"/>
      <c r="E25" s="235"/>
      <c r="F25" s="232" t="s">
        <v>50</v>
      </c>
      <c r="G25" s="235"/>
      <c r="H25" s="236" t="s">
        <v>51</v>
      </c>
      <c r="I25" s="237"/>
      <c r="J25" s="231"/>
    </row>
    <row r="26" spans="1:10" ht="27">
      <c r="A26" s="238"/>
      <c r="B26" s="239"/>
      <c r="C26" s="165"/>
      <c r="D26" s="1203"/>
      <c r="E26" s="1204"/>
      <c r="F26" s="240" t="s">
        <v>281</v>
      </c>
      <c r="G26" s="241"/>
      <c r="H26" s="240"/>
      <c r="I26" s="241"/>
      <c r="J26" s="242"/>
    </row>
    <row r="27" spans="1:10" ht="15.75">
      <c r="A27" s="243"/>
      <c r="B27" s="244"/>
      <c r="C27" s="165"/>
      <c r="D27" s="1205"/>
      <c r="E27" s="1206"/>
      <c r="F27" s="245" t="s">
        <v>282</v>
      </c>
      <c r="G27" s="246"/>
      <c r="H27" s="247" t="s">
        <v>52</v>
      </c>
      <c r="I27" s="248"/>
      <c r="J27" s="249"/>
    </row>
    <row r="28" spans="1:10" ht="15.75">
      <c r="A28" s="250"/>
      <c r="B28" s="251"/>
      <c r="C28" s="165"/>
      <c r="D28" s="249"/>
      <c r="E28" s="248"/>
      <c r="F28" s="252" t="s">
        <v>53</v>
      </c>
      <c r="G28" s="253"/>
      <c r="H28" s="254" t="s">
        <v>54</v>
      </c>
      <c r="I28" s="253"/>
      <c r="J28" s="255"/>
    </row>
    <row r="29" spans="1:10" ht="15.75">
      <c r="A29" s="250" t="s">
        <v>55</v>
      </c>
      <c r="B29" s="251" t="s">
        <v>56</v>
      </c>
      <c r="C29" s="165"/>
      <c r="D29" s="255"/>
      <c r="E29" s="253"/>
      <c r="F29" s="254" t="s">
        <v>57</v>
      </c>
      <c r="G29" s="253"/>
      <c r="H29" s="254"/>
      <c r="I29" s="253"/>
      <c r="J29" s="255"/>
    </row>
    <row r="30" spans="1:10" ht="15.75">
      <c r="A30" s="250"/>
      <c r="B30" s="251"/>
      <c r="C30" s="165"/>
      <c r="D30" s="255"/>
      <c r="E30" s="253"/>
      <c r="F30" s="254" t="s">
        <v>58</v>
      </c>
      <c r="G30" s="253"/>
      <c r="H30" s="254"/>
      <c r="I30" s="253"/>
      <c r="J30" s="255"/>
    </row>
    <row r="31" spans="1:10" ht="15.75">
      <c r="A31" s="250" t="s">
        <v>59</v>
      </c>
      <c r="B31" s="251" t="s">
        <v>56</v>
      </c>
      <c r="C31" s="165"/>
      <c r="D31" s="255"/>
      <c r="E31" s="253"/>
      <c r="F31" s="254" t="s">
        <v>60</v>
      </c>
      <c r="G31" s="256"/>
      <c r="H31" s="254"/>
      <c r="I31" s="253"/>
      <c r="J31" s="255"/>
    </row>
    <row r="32" spans="1:10" ht="15.75">
      <c r="A32" s="250"/>
      <c r="B32" s="251"/>
      <c r="C32" s="165"/>
      <c r="D32" s="255"/>
      <c r="E32" s="257"/>
      <c r="F32" s="254"/>
      <c r="G32" s="257"/>
      <c r="H32" s="254"/>
      <c r="I32" s="257"/>
      <c r="J32" s="255"/>
    </row>
    <row r="33" spans="1:10" ht="16.5" thickBot="1">
      <c r="A33" s="254" t="s">
        <v>61</v>
      </c>
      <c r="B33" s="251" t="s">
        <v>56</v>
      </c>
      <c r="C33" s="225"/>
      <c r="D33" s="255"/>
      <c r="E33" s="258"/>
      <c r="F33" s="254" t="s">
        <v>29</v>
      </c>
      <c r="G33" s="258"/>
      <c r="H33" s="254" t="s">
        <v>39</v>
      </c>
      <c r="I33" s="258"/>
      <c r="J33" s="255"/>
    </row>
    <row r="34" spans="1:10" ht="17.25" thickBot="1" thickTop="1">
      <c r="A34" s="259"/>
      <c r="B34" s="260"/>
      <c r="C34" s="165"/>
      <c r="D34" s="261"/>
      <c r="E34" s="262"/>
      <c r="F34" s="261"/>
      <c r="G34" s="263"/>
      <c r="H34" s="264"/>
      <c r="I34" s="262"/>
      <c r="J34" s="265"/>
    </row>
  </sheetData>
  <sheetProtection/>
  <mergeCells count="14">
    <mergeCell ref="A8:B8"/>
    <mergeCell ref="D8:G8"/>
    <mergeCell ref="H8:J8"/>
    <mergeCell ref="A10:B12"/>
    <mergeCell ref="C10:C12"/>
    <mergeCell ref="B19:J19"/>
    <mergeCell ref="D26:E26"/>
    <mergeCell ref="D27:E27"/>
    <mergeCell ref="B20:J20"/>
    <mergeCell ref="G21:H21"/>
    <mergeCell ref="A22:B22"/>
    <mergeCell ref="A24:B24"/>
    <mergeCell ref="D24:G24"/>
    <mergeCell ref="H24:I2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IV16384"/>
    </sheetView>
  </sheetViews>
  <sheetFormatPr defaultColWidth="9.00390625" defaultRowHeight="15.75"/>
  <cols>
    <col min="1" max="1" width="6.75390625" style="0" customWidth="1"/>
    <col min="2" max="2" width="34.125" style="0" customWidth="1"/>
    <col min="3" max="3" width="14.50390625" style="0" customWidth="1"/>
    <col min="4" max="4" width="13.625" style="0" customWidth="1"/>
    <col min="5" max="5" width="30.75390625" style="0" customWidth="1"/>
  </cols>
  <sheetData>
    <row r="1" spans="1:5" ht="25.5">
      <c r="A1" s="1233" t="s">
        <v>283</v>
      </c>
      <c r="B1" s="1233"/>
      <c r="C1" s="1233"/>
      <c r="D1" s="1233"/>
      <c r="E1" s="1233"/>
    </row>
    <row r="2" ht="26.25" thickBot="1">
      <c r="A2" s="266" t="s">
        <v>284</v>
      </c>
    </row>
    <row r="3" spans="1:5" ht="36" customHeight="1" thickBot="1">
      <c r="A3" s="267" t="s">
        <v>0</v>
      </c>
      <c r="B3" s="268" t="s">
        <v>285</v>
      </c>
      <c r="C3" s="268" t="s">
        <v>286</v>
      </c>
      <c r="D3" s="268" t="s">
        <v>287</v>
      </c>
      <c r="E3" s="269" t="s">
        <v>288</v>
      </c>
    </row>
    <row r="4" spans="1:5" ht="15.75">
      <c r="A4" s="1234">
        <v>1</v>
      </c>
      <c r="B4" s="1235" t="s">
        <v>289</v>
      </c>
      <c r="C4" s="1236" t="s">
        <v>290</v>
      </c>
      <c r="D4" s="1237">
        <v>1000</v>
      </c>
      <c r="E4" s="1238" t="s">
        <v>291</v>
      </c>
    </row>
    <row r="5" spans="1:5" ht="15.75">
      <c r="A5" s="1222"/>
      <c r="B5" s="1220"/>
      <c r="C5" s="1223"/>
      <c r="D5" s="1228"/>
      <c r="E5" s="1232"/>
    </row>
    <row r="6" spans="1:5" ht="15.75">
      <c r="A6" s="1222">
        <v>2</v>
      </c>
      <c r="B6" s="1220" t="s">
        <v>292</v>
      </c>
      <c r="C6" s="1223" t="s">
        <v>293</v>
      </c>
      <c r="D6" s="1228">
        <v>500</v>
      </c>
      <c r="E6" s="1232" t="s">
        <v>294</v>
      </c>
    </row>
    <row r="7" spans="1:5" ht="15.75">
      <c r="A7" s="1222"/>
      <c r="B7" s="1220"/>
      <c r="C7" s="1223"/>
      <c r="D7" s="1228"/>
      <c r="E7" s="1232"/>
    </row>
    <row r="8" spans="1:5" ht="63">
      <c r="A8" s="1222">
        <v>3</v>
      </c>
      <c r="B8" s="270" t="s">
        <v>295</v>
      </c>
      <c r="C8" s="271"/>
      <c r="D8" s="272">
        <v>1000</v>
      </c>
      <c r="E8" s="273" t="s">
        <v>296</v>
      </c>
    </row>
    <row r="9" spans="1:5" ht="15.75">
      <c r="A9" s="1222"/>
      <c r="B9" s="274" t="s">
        <v>297</v>
      </c>
      <c r="C9" s="271" t="s">
        <v>293</v>
      </c>
      <c r="D9" s="272">
        <v>500</v>
      </c>
      <c r="E9" s="273" t="s">
        <v>298</v>
      </c>
    </row>
    <row r="10" spans="1:5" ht="31.5">
      <c r="A10" s="1222"/>
      <c r="B10" s="274" t="s">
        <v>299</v>
      </c>
      <c r="C10" s="271"/>
      <c r="D10" s="272">
        <v>1300</v>
      </c>
      <c r="E10" s="273" t="s">
        <v>300</v>
      </c>
    </row>
    <row r="11" spans="1:5" ht="94.5">
      <c r="A11" s="1222">
        <v>4</v>
      </c>
      <c r="B11" s="274" t="s">
        <v>301</v>
      </c>
      <c r="C11" s="274" t="s">
        <v>302</v>
      </c>
      <c r="D11" s="272">
        <v>1500</v>
      </c>
      <c r="E11" s="1221" t="s">
        <v>303</v>
      </c>
    </row>
    <row r="12" spans="1:5" ht="31.5">
      <c r="A12" s="1222"/>
      <c r="B12" s="274" t="s">
        <v>304</v>
      </c>
      <c r="C12" s="274" t="s">
        <v>305</v>
      </c>
      <c r="D12" s="272">
        <v>0</v>
      </c>
      <c r="E12" s="1221"/>
    </row>
    <row r="13" spans="1:5" ht="15.75">
      <c r="A13" s="1222"/>
      <c r="B13" s="274"/>
      <c r="C13" s="274"/>
      <c r="D13" s="272"/>
      <c r="E13" s="1221"/>
    </row>
    <row r="14" spans="1:5" ht="31.5">
      <c r="A14" s="1222"/>
      <c r="B14" s="274" t="s">
        <v>306</v>
      </c>
      <c r="C14" s="274" t="s">
        <v>307</v>
      </c>
      <c r="D14" s="272">
        <v>1500</v>
      </c>
      <c r="E14" s="1221"/>
    </row>
    <row r="15" spans="1:5" ht="47.25">
      <c r="A15" s="1222">
        <v>5</v>
      </c>
      <c r="B15" s="274" t="s">
        <v>308</v>
      </c>
      <c r="C15" s="1223" t="s">
        <v>309</v>
      </c>
      <c r="D15" s="272">
        <v>500</v>
      </c>
      <c r="E15" s="1221"/>
    </row>
    <row r="16" spans="1:5" ht="15.75">
      <c r="A16" s="1222"/>
      <c r="B16" s="274" t="s">
        <v>310</v>
      </c>
      <c r="C16" s="1223"/>
      <c r="D16" s="272">
        <v>1000</v>
      </c>
      <c r="E16" s="1221"/>
    </row>
    <row r="17" spans="1:5" ht="15.75">
      <c r="A17" s="1222"/>
      <c r="B17" s="274" t="s">
        <v>311</v>
      </c>
      <c r="C17" s="1223"/>
      <c r="D17" s="272">
        <v>1000</v>
      </c>
      <c r="E17" s="1221"/>
    </row>
    <row r="18" spans="1:5" ht="15.75">
      <c r="A18" s="1222"/>
      <c r="B18" s="274" t="s">
        <v>312</v>
      </c>
      <c r="C18" s="1223"/>
      <c r="D18" s="272">
        <v>5000</v>
      </c>
      <c r="E18" s="1221"/>
    </row>
    <row r="19" spans="1:5" ht="31.5">
      <c r="A19" s="1222">
        <v>6</v>
      </c>
      <c r="B19" s="270" t="s">
        <v>313</v>
      </c>
      <c r="C19" s="1223" t="s">
        <v>314</v>
      </c>
      <c r="D19" s="272">
        <v>5000</v>
      </c>
      <c r="E19" s="1221" t="s">
        <v>315</v>
      </c>
    </row>
    <row r="20" spans="1:5" ht="47.25">
      <c r="A20" s="1222"/>
      <c r="B20" s="274" t="s">
        <v>316</v>
      </c>
      <c r="C20" s="1223"/>
      <c r="D20" s="272">
        <v>1000</v>
      </c>
      <c r="E20" s="1221"/>
    </row>
    <row r="21" spans="1:5" ht="31.5">
      <c r="A21" s="1222">
        <v>7</v>
      </c>
      <c r="B21" s="274" t="s">
        <v>317</v>
      </c>
      <c r="C21" s="1223" t="s">
        <v>318</v>
      </c>
      <c r="D21" s="1228">
        <v>1000</v>
      </c>
      <c r="E21" s="273" t="s">
        <v>319</v>
      </c>
    </row>
    <row r="22" spans="1:5" ht="31.5">
      <c r="A22" s="1222"/>
      <c r="B22" s="274" t="s">
        <v>320</v>
      </c>
      <c r="C22" s="1223"/>
      <c r="D22" s="1228"/>
      <c r="E22" s="273" t="s">
        <v>321</v>
      </c>
    </row>
    <row r="23" spans="1:5" ht="31.5">
      <c r="A23" s="1222"/>
      <c r="B23" s="274" t="s">
        <v>322</v>
      </c>
      <c r="C23" s="1223"/>
      <c r="D23" s="1228"/>
      <c r="E23" s="275"/>
    </row>
    <row r="24" spans="1:5" ht="15.75">
      <c r="A24" s="1222"/>
      <c r="B24" s="274" t="s">
        <v>323</v>
      </c>
      <c r="C24" s="1223"/>
      <c r="D24" s="1228"/>
      <c r="E24" s="275"/>
    </row>
    <row r="25" spans="1:5" ht="15.75">
      <c r="A25" s="1222"/>
      <c r="B25" s="274" t="s">
        <v>324</v>
      </c>
      <c r="C25" s="1223"/>
      <c r="D25" s="1228"/>
      <c r="E25" s="275"/>
    </row>
    <row r="26" spans="1:5" ht="15.75">
      <c r="A26" s="1222"/>
      <c r="B26" s="274" t="s">
        <v>325</v>
      </c>
      <c r="C26" s="1223"/>
      <c r="D26" s="1228"/>
      <c r="E26" s="275"/>
    </row>
    <row r="27" spans="1:5" ht="15.75">
      <c r="A27" s="276"/>
      <c r="B27" s="271" t="s">
        <v>326</v>
      </c>
      <c r="C27" s="271"/>
      <c r="D27" s="272">
        <f>SUM(D4:D26)</f>
        <v>21800</v>
      </c>
      <c r="E27" s="273"/>
    </row>
    <row r="28" spans="1:5" ht="30" customHeight="1">
      <c r="A28" s="1229" t="s">
        <v>327</v>
      </c>
      <c r="B28" s="1230"/>
      <c r="C28" s="1230"/>
      <c r="D28" s="1230"/>
      <c r="E28" s="1231"/>
    </row>
    <row r="29" spans="1:5" ht="40.5" customHeight="1">
      <c r="A29" s="1229" t="s">
        <v>328</v>
      </c>
      <c r="B29" s="1230"/>
      <c r="C29" s="1230"/>
      <c r="D29" s="1230"/>
      <c r="E29" s="1231"/>
    </row>
    <row r="30" spans="1:5" ht="49.5" customHeight="1">
      <c r="A30" s="1229" t="s">
        <v>329</v>
      </c>
      <c r="B30" s="1230"/>
      <c r="C30" s="1230"/>
      <c r="D30" s="1230"/>
      <c r="E30" s="1231"/>
    </row>
    <row r="31" spans="1:5" ht="40.5" customHeight="1">
      <c r="A31" s="1219" t="s">
        <v>330</v>
      </c>
      <c r="B31" s="1220"/>
      <c r="C31" s="1220"/>
      <c r="D31" s="1220"/>
      <c r="E31" s="1221"/>
    </row>
    <row r="32" spans="1:5" ht="15.75">
      <c r="A32" s="1222"/>
      <c r="B32" s="1223"/>
      <c r="C32" s="1223"/>
      <c r="D32" s="1223"/>
      <c r="E32" s="1224"/>
    </row>
    <row r="33" spans="1:5" ht="16.5" thickBot="1">
      <c r="A33" s="1225"/>
      <c r="B33" s="1226"/>
      <c r="C33" s="1226"/>
      <c r="D33" s="1226"/>
      <c r="E33" s="1227"/>
    </row>
  </sheetData>
  <sheetProtection/>
  <mergeCells count="29">
    <mergeCell ref="A1:E1"/>
    <mergeCell ref="A4:A5"/>
    <mergeCell ref="B4:B5"/>
    <mergeCell ref="C4:C5"/>
    <mergeCell ref="D4:D5"/>
    <mergeCell ref="E4:E5"/>
    <mergeCell ref="A6:A7"/>
    <mergeCell ref="B6:B7"/>
    <mergeCell ref="C6:C7"/>
    <mergeCell ref="D6:D7"/>
    <mergeCell ref="E6:E7"/>
    <mergeCell ref="A8:A10"/>
    <mergeCell ref="A11:A14"/>
    <mergeCell ref="E11:E14"/>
    <mergeCell ref="A15:A18"/>
    <mergeCell ref="C15:C18"/>
    <mergeCell ref="E15:E18"/>
    <mergeCell ref="A19:A20"/>
    <mergeCell ref="C19:C20"/>
    <mergeCell ref="E19:E20"/>
    <mergeCell ref="A31:E31"/>
    <mergeCell ref="A32:E32"/>
    <mergeCell ref="A33:E33"/>
    <mergeCell ref="A21:A26"/>
    <mergeCell ref="C21:C26"/>
    <mergeCell ref="D21:D26"/>
    <mergeCell ref="A28:E28"/>
    <mergeCell ref="A29:E29"/>
    <mergeCell ref="A30:E30"/>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G14"/>
    </sheetView>
  </sheetViews>
  <sheetFormatPr defaultColWidth="9.00390625" defaultRowHeight="15.75"/>
  <cols>
    <col min="1" max="1" width="3.875" style="0" customWidth="1"/>
    <col min="2" max="2" width="26.625" style="0" customWidth="1"/>
  </cols>
  <sheetData>
    <row r="1" spans="1:6" ht="15.75">
      <c r="A1" s="1239" t="s">
        <v>331</v>
      </c>
      <c r="B1" s="1240"/>
      <c r="C1" s="1240"/>
      <c r="D1" s="1240"/>
      <c r="E1" s="1240"/>
      <c r="F1" s="1241"/>
    </row>
    <row r="2" spans="1:6" ht="15.75">
      <c r="A2" s="277">
        <v>1</v>
      </c>
      <c r="B2" s="278" t="s">
        <v>332</v>
      </c>
      <c r="C2" s="278" t="s">
        <v>185</v>
      </c>
      <c r="D2" s="278">
        <v>1</v>
      </c>
      <c r="E2" s="278">
        <v>5000</v>
      </c>
      <c r="F2" s="279">
        <f>E2*D2</f>
        <v>5000</v>
      </c>
    </row>
    <row r="3" spans="1:6" ht="15.75">
      <c r="A3" s="277">
        <v>2</v>
      </c>
      <c r="B3" s="278" t="s">
        <v>333</v>
      </c>
      <c r="C3" s="278" t="s">
        <v>334</v>
      </c>
      <c r="D3" s="278"/>
      <c r="E3" s="278"/>
      <c r="F3" s="279">
        <v>5000</v>
      </c>
    </row>
    <row r="4" spans="1:6" ht="31.5">
      <c r="A4" s="277">
        <v>3</v>
      </c>
      <c r="B4" s="280" t="s">
        <v>335</v>
      </c>
      <c r="C4" s="278" t="s">
        <v>334</v>
      </c>
      <c r="D4" s="278"/>
      <c r="E4" s="278"/>
      <c r="F4" s="279">
        <v>20000</v>
      </c>
    </row>
    <row r="5" spans="1:6" ht="16.5" thickBot="1">
      <c r="A5" s="281">
        <v>4</v>
      </c>
      <c r="B5" s="282" t="s">
        <v>336</v>
      </c>
      <c r="C5" s="282" t="s">
        <v>337</v>
      </c>
      <c r="D5" s="282">
        <v>2</v>
      </c>
      <c r="E5" s="282">
        <v>5000</v>
      </c>
      <c r="F5" s="283">
        <f>E5*D5</f>
        <v>10000</v>
      </c>
    </row>
    <row r="6" spans="1:6" ht="16.5" thickBot="1">
      <c r="A6" s="284"/>
      <c r="B6" s="285" t="s">
        <v>39</v>
      </c>
      <c r="C6" s="285"/>
      <c r="D6" s="285"/>
      <c r="E6" s="285"/>
      <c r="F6" s="286">
        <f>SUM(F2:F5)</f>
        <v>40000</v>
      </c>
    </row>
    <row r="8" ht="18.75">
      <c r="A8" s="287" t="s">
        <v>338</v>
      </c>
    </row>
    <row r="9" ht="15.75">
      <c r="A9" s="288" t="s">
        <v>339</v>
      </c>
    </row>
    <row r="10" ht="15.75">
      <c r="A10" s="288" t="s">
        <v>340</v>
      </c>
    </row>
    <row r="11" ht="15.75">
      <c r="A11" s="288" t="s">
        <v>341</v>
      </c>
    </row>
    <row r="12" ht="15.75">
      <c r="A12" s="288" t="s">
        <v>342</v>
      </c>
    </row>
    <row r="13" ht="15.75">
      <c r="A13" s="288" t="s">
        <v>343</v>
      </c>
    </row>
  </sheetData>
  <sheetProtection/>
  <mergeCells count="1">
    <mergeCell ref="A1:F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A6"/>
    </sheetView>
  </sheetViews>
  <sheetFormatPr defaultColWidth="9.00390625" defaultRowHeight="15.75"/>
  <cols>
    <col min="1" max="1" width="73.125" style="0" customWidth="1"/>
  </cols>
  <sheetData>
    <row r="1" ht="18.75">
      <c r="A1" s="287" t="s">
        <v>338</v>
      </c>
    </row>
    <row r="2" ht="15.75">
      <c r="A2" s="288" t="s">
        <v>339</v>
      </c>
    </row>
    <row r="3" ht="15.75">
      <c r="A3" s="288" t="s">
        <v>340</v>
      </c>
    </row>
    <row r="4" ht="15.75">
      <c r="A4" s="288" t="s">
        <v>341</v>
      </c>
    </row>
    <row r="5" ht="15.75">
      <c r="A5" s="288" t="s">
        <v>342</v>
      </c>
    </row>
    <row r="6" ht="15.75">
      <c r="A6" s="288" t="s">
        <v>343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9"/>
  <sheetViews>
    <sheetView zoomScalePageLayoutView="0" workbookViewId="0" topLeftCell="A1">
      <pane xSplit="2" ySplit="4" topLeftCell="C30" activePane="bottomRight" state="frozen"/>
      <selection pane="topLeft" activeCell="A1" sqref="A1"/>
      <selection pane="topRight" activeCell="C1" sqref="C1"/>
      <selection pane="bottomLeft" activeCell="A7" sqref="A7"/>
      <selection pane="bottomRight" activeCell="H35" sqref="H35"/>
    </sheetView>
  </sheetViews>
  <sheetFormatPr defaultColWidth="9.00390625" defaultRowHeight="15.75"/>
  <cols>
    <col min="1" max="1" width="5.375" style="1122" customWidth="1"/>
    <col min="2" max="2" width="36.875" style="1123" customWidth="1"/>
    <col min="3" max="3" width="8.125" style="1123" customWidth="1"/>
    <col min="4" max="4" width="3.875" style="1123" bestFit="1" customWidth="1"/>
    <col min="5" max="5" width="5.50390625" style="1123" bestFit="1" customWidth="1"/>
    <col min="6" max="6" width="10.875" style="1124" bestFit="1" customWidth="1"/>
    <col min="7" max="16384" width="9.00390625" style="1088" customWidth="1"/>
  </cols>
  <sheetData>
    <row r="1" spans="1:6" ht="15.75">
      <c r="A1" s="1092"/>
      <c r="B1" s="1142" t="s">
        <v>743</v>
      </c>
      <c r="C1" s="1112"/>
      <c r="D1" s="1112"/>
      <c r="E1" s="1112"/>
      <c r="F1" s="1112"/>
    </row>
    <row r="2" spans="1:6" ht="12" customHeight="1">
      <c r="A2" s="1246" t="s">
        <v>0</v>
      </c>
      <c r="B2" s="1246" t="s">
        <v>344</v>
      </c>
      <c r="C2" s="1247" t="s">
        <v>345</v>
      </c>
      <c r="D2" s="1247" t="s">
        <v>136</v>
      </c>
      <c r="E2" s="1247" t="s">
        <v>710</v>
      </c>
      <c r="F2" s="1248" t="s">
        <v>346</v>
      </c>
    </row>
    <row r="3" spans="1:6" ht="15.75">
      <c r="A3" s="1246"/>
      <c r="B3" s="1246"/>
      <c r="C3" s="1247"/>
      <c r="D3" s="1247"/>
      <c r="E3" s="1247"/>
      <c r="F3" s="1248"/>
    </row>
    <row r="4" spans="1:6" ht="40.5" customHeight="1">
      <c r="A4" s="1113"/>
      <c r="B4" s="1243" t="s">
        <v>738</v>
      </c>
      <c r="C4" s="1243"/>
      <c r="D4" s="1243"/>
      <c r="E4" s="1243"/>
      <c r="F4" s="1243"/>
    </row>
    <row r="5" spans="1:6" ht="42.75">
      <c r="A5" s="1092" t="s">
        <v>350</v>
      </c>
      <c r="B5" s="1094" t="s">
        <v>351</v>
      </c>
      <c r="C5" s="1092"/>
      <c r="D5" s="1092"/>
      <c r="E5" s="1092"/>
      <c r="F5" s="1095"/>
    </row>
    <row r="6" spans="1:6" ht="28.5">
      <c r="A6" s="1092" t="s">
        <v>352</v>
      </c>
      <c r="B6" s="1096" t="s">
        <v>709</v>
      </c>
      <c r="C6" s="1093" t="s">
        <v>353</v>
      </c>
      <c r="D6" s="1093">
        <v>1</v>
      </c>
      <c r="E6" s="1093">
        <v>3</v>
      </c>
      <c r="F6" s="1091">
        <v>15000</v>
      </c>
    </row>
    <row r="7" spans="1:6" ht="33" customHeight="1">
      <c r="A7" s="1092" t="s">
        <v>355</v>
      </c>
      <c r="B7" s="1096" t="s">
        <v>356</v>
      </c>
      <c r="C7" s="1093" t="s">
        <v>357</v>
      </c>
      <c r="D7" s="1093">
        <v>1</v>
      </c>
      <c r="E7" s="1093">
        <v>1</v>
      </c>
      <c r="F7" s="1091">
        <v>30000</v>
      </c>
    </row>
    <row r="8" spans="1:6" ht="15.75">
      <c r="A8" s="1092"/>
      <c r="B8" s="1137" t="s">
        <v>358</v>
      </c>
      <c r="C8" s="1132"/>
      <c r="D8" s="1132"/>
      <c r="E8" s="1132"/>
      <c r="F8" s="1133">
        <f>SUM(F6:F7)</f>
        <v>45000</v>
      </c>
    </row>
    <row r="9" spans="1:6" s="1089" customFormat="1" ht="71.25">
      <c r="A9" s="1114" t="s">
        <v>359</v>
      </c>
      <c r="B9" s="1098" t="s">
        <v>733</v>
      </c>
      <c r="C9" s="1099"/>
      <c r="D9" s="1099"/>
      <c r="E9" s="1099"/>
      <c r="F9" s="1100"/>
    </row>
    <row r="10" spans="1:6" ht="57">
      <c r="A10" s="1092" t="s">
        <v>360</v>
      </c>
      <c r="B10" s="1101" t="s">
        <v>361</v>
      </c>
      <c r="C10" s="1099" t="s">
        <v>715</v>
      </c>
      <c r="D10" s="1099">
        <v>25</v>
      </c>
      <c r="E10" s="1099">
        <v>1</v>
      </c>
      <c r="F10" s="1100">
        <v>250</v>
      </c>
    </row>
    <row r="11" spans="1:6" ht="104.25" customHeight="1">
      <c r="A11" s="1092" t="s">
        <v>363</v>
      </c>
      <c r="B11" s="1101" t="s">
        <v>364</v>
      </c>
      <c r="C11" s="1099" t="s">
        <v>362</v>
      </c>
      <c r="D11" s="1099">
        <v>25</v>
      </c>
      <c r="E11" s="1099">
        <v>1</v>
      </c>
      <c r="F11" s="1100">
        <v>450</v>
      </c>
    </row>
    <row r="12" spans="1:6" s="1089" customFormat="1" ht="57">
      <c r="A12" s="1113" t="s">
        <v>365</v>
      </c>
      <c r="B12" s="1101" t="s">
        <v>366</v>
      </c>
      <c r="C12" s="1099" t="s">
        <v>362</v>
      </c>
      <c r="D12" s="1099">
        <v>5</v>
      </c>
      <c r="E12" s="1099">
        <v>1</v>
      </c>
      <c r="F12" s="1100">
        <v>3300</v>
      </c>
    </row>
    <row r="13" spans="1:6" ht="57">
      <c r="A13" s="1092" t="s">
        <v>367</v>
      </c>
      <c r="B13" s="1138" t="s">
        <v>368</v>
      </c>
      <c r="C13" s="1099" t="s">
        <v>369</v>
      </c>
      <c r="D13" s="1099">
        <v>23</v>
      </c>
      <c r="E13" s="1099">
        <v>1</v>
      </c>
      <c r="F13" s="1100">
        <v>16500</v>
      </c>
    </row>
    <row r="14" spans="1:6" ht="28.5">
      <c r="A14" s="1092" t="s">
        <v>370</v>
      </c>
      <c r="B14" s="1138" t="s">
        <v>711</v>
      </c>
      <c r="C14" s="1099" t="s">
        <v>362</v>
      </c>
      <c r="D14" s="1099">
        <v>17</v>
      </c>
      <c r="E14" s="1099">
        <v>1</v>
      </c>
      <c r="F14" s="1100">
        <f>32500/50</f>
        <v>650</v>
      </c>
    </row>
    <row r="15" spans="1:6" s="1090" customFormat="1" ht="42.75">
      <c r="A15" s="1115" t="s">
        <v>730</v>
      </c>
      <c r="B15" s="1139" t="s">
        <v>371</v>
      </c>
      <c r="C15" s="1099" t="s">
        <v>362</v>
      </c>
      <c r="D15" s="1099">
        <v>7</v>
      </c>
      <c r="E15" s="1099">
        <v>1</v>
      </c>
      <c r="F15" s="1100">
        <v>5550</v>
      </c>
    </row>
    <row r="16" spans="1:6" ht="15.75">
      <c r="A16" s="1116"/>
      <c r="B16" s="1097" t="s">
        <v>720</v>
      </c>
      <c r="C16" s="1103"/>
      <c r="D16" s="1103"/>
      <c r="E16" s="1103">
        <v>0</v>
      </c>
      <c r="F16" s="1133">
        <f>SUM(F10:F15)</f>
        <v>26700</v>
      </c>
    </row>
    <row r="17" spans="1:6" ht="35.25" customHeight="1">
      <c r="A17" s="1092"/>
      <c r="B17" s="1244" t="s">
        <v>739</v>
      </c>
      <c r="C17" s="1244"/>
      <c r="D17" s="1244"/>
      <c r="E17" s="1244"/>
      <c r="F17" s="1244"/>
    </row>
    <row r="18" spans="1:6" ht="28.5">
      <c r="A18" s="1114" t="s">
        <v>385</v>
      </c>
      <c r="B18" s="1245" t="s">
        <v>386</v>
      </c>
      <c r="C18" s="1245"/>
      <c r="D18" s="1245"/>
      <c r="E18" s="1245"/>
      <c r="F18" s="1245"/>
    </row>
    <row r="19" spans="1:6" ht="71.25">
      <c r="A19" s="1092" t="s">
        <v>387</v>
      </c>
      <c r="B19" s="1096" t="s">
        <v>717</v>
      </c>
      <c r="C19" s="1093" t="s">
        <v>354</v>
      </c>
      <c r="D19" s="1093">
        <v>1</v>
      </c>
      <c r="E19" s="1093">
        <v>1</v>
      </c>
      <c r="F19" s="1091">
        <v>20000</v>
      </c>
    </row>
    <row r="20" spans="1:6" ht="85.5">
      <c r="A20" s="1092" t="s">
        <v>719</v>
      </c>
      <c r="B20" s="1096" t="s">
        <v>735</v>
      </c>
      <c r="C20" s="1093" t="s">
        <v>718</v>
      </c>
      <c r="D20" s="1093">
        <v>1</v>
      </c>
      <c r="E20" s="1093">
        <v>1</v>
      </c>
      <c r="F20" s="1091">
        <v>50000</v>
      </c>
    </row>
    <row r="21" spans="1:6" ht="28.5">
      <c r="A21" s="1092" t="s">
        <v>728</v>
      </c>
      <c r="B21" s="1096" t="s">
        <v>729</v>
      </c>
      <c r="C21" s="1093"/>
      <c r="D21" s="1093">
        <v>1</v>
      </c>
      <c r="E21" s="1093">
        <v>2</v>
      </c>
      <c r="F21" s="1091">
        <v>60000</v>
      </c>
    </row>
    <row r="22" spans="1:6" ht="15.75">
      <c r="A22" s="1092"/>
      <c r="B22" s="1137" t="s">
        <v>721</v>
      </c>
      <c r="C22" s="1132"/>
      <c r="D22" s="1132"/>
      <c r="E22" s="1132"/>
      <c r="F22" s="1133"/>
    </row>
    <row r="23" spans="1:6" ht="28.5">
      <c r="A23" s="1114" t="s">
        <v>388</v>
      </c>
      <c r="B23" s="1242" t="s">
        <v>389</v>
      </c>
      <c r="C23" s="1242"/>
      <c r="D23" s="1242"/>
      <c r="E23" s="1242"/>
      <c r="F23" s="1242"/>
    </row>
    <row r="24" spans="1:6" ht="71.25">
      <c r="A24" s="1117" t="s">
        <v>390</v>
      </c>
      <c r="B24" s="1093" t="s">
        <v>391</v>
      </c>
      <c r="C24" s="1093" t="s">
        <v>392</v>
      </c>
      <c r="D24" s="1093">
        <v>1</v>
      </c>
      <c r="E24" s="1093">
        <v>1</v>
      </c>
      <c r="F24" s="1091">
        <v>30000</v>
      </c>
    </row>
    <row r="25" spans="1:6" ht="28.5">
      <c r="A25" s="1117" t="s">
        <v>732</v>
      </c>
      <c r="B25" s="1106" t="s">
        <v>394</v>
      </c>
      <c r="C25" s="1093" t="s">
        <v>395</v>
      </c>
      <c r="D25" s="1108">
        <v>1</v>
      </c>
      <c r="E25" s="1108">
        <v>1</v>
      </c>
      <c r="F25" s="1091">
        <v>3750</v>
      </c>
    </row>
    <row r="26" spans="1:6" ht="57">
      <c r="A26" s="1117" t="s">
        <v>393</v>
      </c>
      <c r="B26" s="1106" t="s">
        <v>723</v>
      </c>
      <c r="C26" s="1093" t="s">
        <v>396</v>
      </c>
      <c r="D26" s="1108">
        <v>1</v>
      </c>
      <c r="E26" s="1108">
        <v>15</v>
      </c>
      <c r="F26" s="1091">
        <v>2000</v>
      </c>
    </row>
    <row r="27" spans="1:6" ht="15.75">
      <c r="A27" s="1092"/>
      <c r="B27" s="1137" t="s">
        <v>397</v>
      </c>
      <c r="C27" s="1132"/>
      <c r="D27" s="1132"/>
      <c r="E27" s="1132"/>
      <c r="F27" s="1133">
        <f>SUM(F24:F26)</f>
        <v>35750</v>
      </c>
    </row>
    <row r="28" spans="1:6" ht="15.75">
      <c r="A28" s="1092"/>
      <c r="B28" s="1137" t="s">
        <v>398</v>
      </c>
      <c r="C28" s="1132"/>
      <c r="D28" s="1132"/>
      <c r="E28" s="1132"/>
      <c r="F28" s="1133"/>
    </row>
    <row r="29" spans="1:6" ht="28.5">
      <c r="A29" s="1118" t="s">
        <v>32</v>
      </c>
      <c r="B29" s="1086" t="s">
        <v>399</v>
      </c>
      <c r="C29" s="1087"/>
      <c r="D29" s="1087"/>
      <c r="E29" s="1087"/>
      <c r="F29" s="1104"/>
    </row>
    <row r="30" spans="1:6" ht="15.75">
      <c r="A30" s="1118"/>
      <c r="B30" s="1086" t="s">
        <v>400</v>
      </c>
      <c r="C30" s="1109" t="s">
        <v>401</v>
      </c>
      <c r="D30" s="1107">
        <v>6</v>
      </c>
      <c r="E30" s="1107">
        <v>1</v>
      </c>
      <c r="F30" s="1110">
        <v>6250</v>
      </c>
    </row>
    <row r="31" spans="1:6" ht="28.5">
      <c r="A31" s="1118"/>
      <c r="B31" s="1086" t="s">
        <v>727</v>
      </c>
      <c r="C31" s="1109" t="s">
        <v>401</v>
      </c>
      <c r="D31" s="1107">
        <v>6</v>
      </c>
      <c r="E31" s="1107">
        <v>4</v>
      </c>
      <c r="F31" s="1110">
        <v>3750</v>
      </c>
    </row>
    <row r="32" spans="1:6" ht="28.5">
      <c r="A32" s="1119"/>
      <c r="B32" s="1128" t="s">
        <v>399</v>
      </c>
      <c r="C32" s="1129"/>
      <c r="D32" s="1134"/>
      <c r="E32" s="1135"/>
      <c r="F32" s="1136">
        <f>SUM(F30:F31)</f>
        <v>10000</v>
      </c>
    </row>
    <row r="33" spans="1:6" ht="15.75">
      <c r="A33" s="1119"/>
      <c r="B33" s="1128" t="s">
        <v>402</v>
      </c>
      <c r="C33" s="1129"/>
      <c r="D33" s="1130"/>
      <c r="E33" s="1130"/>
      <c r="F33" s="1131"/>
    </row>
    <row r="34" spans="1:6" ht="28.5">
      <c r="A34" s="1118" t="s">
        <v>34</v>
      </c>
      <c r="B34" s="1086" t="s">
        <v>403</v>
      </c>
      <c r="C34" s="1109"/>
      <c r="D34" s="1109"/>
      <c r="E34" s="1109"/>
      <c r="F34" s="1111"/>
    </row>
    <row r="35" spans="1:6" ht="57">
      <c r="A35" s="1120"/>
      <c r="B35" s="1086" t="s">
        <v>404</v>
      </c>
      <c r="C35" s="1109" t="s">
        <v>405</v>
      </c>
      <c r="D35" s="1109"/>
      <c r="E35" s="1107"/>
      <c r="F35" s="1110">
        <v>54625</v>
      </c>
    </row>
    <row r="36" spans="1:6" ht="15.75">
      <c r="A36" s="1121"/>
      <c r="B36" s="1128" t="s">
        <v>402</v>
      </c>
      <c r="C36" s="1129"/>
      <c r="D36" s="1130"/>
      <c r="E36" s="1129"/>
      <c r="F36" s="1131"/>
    </row>
    <row r="37" spans="1:6" ht="15.75">
      <c r="A37" s="1121"/>
      <c r="B37" s="1128" t="s">
        <v>722</v>
      </c>
      <c r="C37" s="1129"/>
      <c r="D37" s="1130"/>
      <c r="E37" s="1129"/>
      <c r="F37" s="1131"/>
    </row>
    <row r="38" spans="1:6" ht="17.25" customHeight="1">
      <c r="A38" s="1092"/>
      <c r="B38" s="1132" t="s">
        <v>406</v>
      </c>
      <c r="C38" s="1132"/>
      <c r="D38" s="1132"/>
      <c r="E38" s="1132"/>
      <c r="F38" s="1133"/>
    </row>
    <row r="39" spans="1:6" ht="15.75">
      <c r="A39" s="1125"/>
      <c r="B39" s="1126"/>
      <c r="C39" s="1126"/>
      <c r="D39" s="1126"/>
      <c r="E39" s="1126"/>
      <c r="F39" s="1127"/>
    </row>
  </sheetData>
  <sheetProtection/>
  <mergeCells count="10">
    <mergeCell ref="B23:F23"/>
    <mergeCell ref="B4:F4"/>
    <mergeCell ref="B17:F17"/>
    <mergeCell ref="B18:F18"/>
    <mergeCell ref="A2:A3"/>
    <mergeCell ref="B2:B3"/>
    <mergeCell ref="C2:C3"/>
    <mergeCell ref="D2:D3"/>
    <mergeCell ref="E2:E3"/>
    <mergeCell ref="F2:F3"/>
  </mergeCells>
  <printOptions/>
  <pageMargins left="0.25" right="0.25" top="0.75" bottom="0.75"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F45"/>
  <sheetViews>
    <sheetView zoomScalePageLayoutView="0" workbookViewId="0" topLeftCell="A1">
      <pane xSplit="2" ySplit="4" topLeftCell="C34" activePane="bottomRight" state="frozen"/>
      <selection pane="topLeft" activeCell="A1" sqref="A1"/>
      <selection pane="topRight" activeCell="C1" sqref="C1"/>
      <selection pane="bottomLeft" activeCell="A7" sqref="A7"/>
      <selection pane="bottomRight" activeCell="F41" sqref="F41"/>
    </sheetView>
  </sheetViews>
  <sheetFormatPr defaultColWidth="9.00390625" defaultRowHeight="15.75"/>
  <cols>
    <col min="1" max="1" width="5.375" style="1122" customWidth="1"/>
    <col min="2" max="2" width="36.875" style="1123" customWidth="1"/>
    <col min="3" max="3" width="8.125" style="1123" customWidth="1"/>
    <col min="4" max="4" width="3.875" style="1123" bestFit="1" customWidth="1"/>
    <col min="5" max="5" width="5.50390625" style="1123" bestFit="1" customWidth="1"/>
    <col min="6" max="6" width="10.875" style="1124" bestFit="1" customWidth="1"/>
    <col min="7" max="16384" width="9.00390625" style="1088" customWidth="1"/>
  </cols>
  <sheetData>
    <row r="1" spans="1:6" ht="15.75">
      <c r="A1" s="1092"/>
      <c r="B1" s="1142" t="s">
        <v>744</v>
      </c>
      <c r="C1" s="1112"/>
      <c r="D1" s="1112"/>
      <c r="E1" s="1112"/>
      <c r="F1" s="1112"/>
    </row>
    <row r="2" spans="1:6" ht="12" customHeight="1">
      <c r="A2" s="1246" t="s">
        <v>0</v>
      </c>
      <c r="B2" s="1246" t="s">
        <v>344</v>
      </c>
      <c r="C2" s="1247" t="s">
        <v>345</v>
      </c>
      <c r="D2" s="1247" t="s">
        <v>136</v>
      </c>
      <c r="E2" s="1247" t="s">
        <v>710</v>
      </c>
      <c r="F2" s="1248" t="s">
        <v>346</v>
      </c>
    </row>
    <row r="3" spans="1:6" ht="15.75">
      <c r="A3" s="1246"/>
      <c r="B3" s="1246"/>
      <c r="C3" s="1247"/>
      <c r="D3" s="1247"/>
      <c r="E3" s="1247"/>
      <c r="F3" s="1248"/>
    </row>
    <row r="4" spans="1:6" ht="15.75">
      <c r="A4" s="1113"/>
      <c r="B4" s="1243" t="s">
        <v>738</v>
      </c>
      <c r="C4" s="1243"/>
      <c r="D4" s="1243"/>
      <c r="E4" s="1243"/>
      <c r="F4" s="1243"/>
    </row>
    <row r="5" spans="1:6" s="1089" customFormat="1" ht="71.25">
      <c r="A5" s="1114" t="s">
        <v>359</v>
      </c>
      <c r="B5" s="1098" t="s">
        <v>733</v>
      </c>
      <c r="C5" s="1099"/>
      <c r="D5" s="1099"/>
      <c r="E5" s="1099"/>
      <c r="F5" s="1100"/>
    </row>
    <row r="6" spans="1:6" ht="57">
      <c r="A6" s="1092" t="s">
        <v>360</v>
      </c>
      <c r="B6" s="1101" t="s">
        <v>361</v>
      </c>
      <c r="C6" s="1099" t="s">
        <v>715</v>
      </c>
      <c r="D6" s="1099">
        <v>25</v>
      </c>
      <c r="E6" s="1099">
        <v>1</v>
      </c>
      <c r="F6" s="1100">
        <v>250</v>
      </c>
    </row>
    <row r="7" spans="1:6" ht="104.25" customHeight="1">
      <c r="A7" s="1092" t="s">
        <v>363</v>
      </c>
      <c r="B7" s="1101" t="s">
        <v>364</v>
      </c>
      <c r="C7" s="1099" t="s">
        <v>362</v>
      </c>
      <c r="D7" s="1099">
        <v>25</v>
      </c>
      <c r="E7" s="1099">
        <v>1</v>
      </c>
      <c r="F7" s="1100">
        <v>450</v>
      </c>
    </row>
    <row r="8" spans="1:6" s="1089" customFormat="1" ht="57">
      <c r="A8" s="1113" t="s">
        <v>365</v>
      </c>
      <c r="B8" s="1101" t="s">
        <v>366</v>
      </c>
      <c r="C8" s="1099" t="s">
        <v>362</v>
      </c>
      <c r="D8" s="1099">
        <v>5</v>
      </c>
      <c r="E8" s="1099">
        <v>1</v>
      </c>
      <c r="F8" s="1100">
        <v>3300</v>
      </c>
    </row>
    <row r="9" spans="1:6" ht="57">
      <c r="A9" s="1092" t="s">
        <v>367</v>
      </c>
      <c r="B9" s="1102" t="s">
        <v>368</v>
      </c>
      <c r="C9" s="1099" t="s">
        <v>369</v>
      </c>
      <c r="D9" s="1099">
        <v>15</v>
      </c>
      <c r="E9" s="1099">
        <v>1</v>
      </c>
      <c r="F9" s="1100">
        <v>16500</v>
      </c>
    </row>
    <row r="10" spans="1:6" ht="28.5">
      <c r="A10" s="1092" t="s">
        <v>370</v>
      </c>
      <c r="B10" s="1102" t="s">
        <v>711</v>
      </c>
      <c r="C10" s="1099" t="s">
        <v>362</v>
      </c>
      <c r="D10" s="1099">
        <v>17</v>
      </c>
      <c r="E10" s="1099">
        <v>1</v>
      </c>
      <c r="F10" s="1100">
        <f>32500/50</f>
        <v>650</v>
      </c>
    </row>
    <row r="11" spans="1:6" s="1090" customFormat="1" ht="42.75">
      <c r="A11" s="1115" t="s">
        <v>730</v>
      </c>
      <c r="B11" s="1101" t="s">
        <v>371</v>
      </c>
      <c r="C11" s="1099" t="s">
        <v>362</v>
      </c>
      <c r="D11" s="1099">
        <v>7</v>
      </c>
      <c r="E11" s="1099">
        <v>1</v>
      </c>
      <c r="F11" s="1100">
        <v>5550</v>
      </c>
    </row>
    <row r="12" spans="1:6" ht="15.75">
      <c r="A12" s="1116"/>
      <c r="B12" s="1097" t="s">
        <v>720</v>
      </c>
      <c r="C12" s="1103"/>
      <c r="D12" s="1103"/>
      <c r="E12" s="1103">
        <v>0</v>
      </c>
      <c r="F12" s="1133">
        <f>SUM(F6:F11)</f>
        <v>26700</v>
      </c>
    </row>
    <row r="13" spans="1:6" ht="30.75" customHeight="1">
      <c r="A13" s="1092"/>
      <c r="B13" s="1244" t="s">
        <v>740</v>
      </c>
      <c r="C13" s="1244"/>
      <c r="D13" s="1244"/>
      <c r="E13" s="1244"/>
      <c r="F13" s="1244"/>
    </row>
    <row r="14" spans="1:6" ht="28.5">
      <c r="A14" s="1114" t="s">
        <v>372</v>
      </c>
      <c r="B14" s="1245" t="s">
        <v>373</v>
      </c>
      <c r="C14" s="1245"/>
      <c r="D14" s="1245"/>
      <c r="E14" s="1245"/>
      <c r="F14" s="1245"/>
    </row>
    <row r="15" spans="1:6" ht="73.5" customHeight="1">
      <c r="A15" s="1092" t="s">
        <v>374</v>
      </c>
      <c r="B15" s="1096" t="s">
        <v>724</v>
      </c>
      <c r="C15" s="1093" t="s">
        <v>375</v>
      </c>
      <c r="D15" s="1093">
        <v>1</v>
      </c>
      <c r="E15" s="1093">
        <v>1</v>
      </c>
      <c r="F15" s="1091">
        <v>35500</v>
      </c>
    </row>
    <row r="16" spans="1:6" s="1089" customFormat="1" ht="71.25">
      <c r="A16" s="1113" t="s">
        <v>712</v>
      </c>
      <c r="B16" s="1101" t="s">
        <v>737</v>
      </c>
      <c r="C16" s="1099" t="s">
        <v>376</v>
      </c>
      <c r="D16" s="1099">
        <v>2</v>
      </c>
      <c r="E16" s="1099">
        <v>1</v>
      </c>
      <c r="F16" s="1100">
        <f>90000/3</f>
        <v>30000</v>
      </c>
    </row>
    <row r="17" spans="1:6" ht="18" customHeight="1">
      <c r="A17" s="1092"/>
      <c r="B17" s="1137" t="s">
        <v>377</v>
      </c>
      <c r="C17" s="1132"/>
      <c r="D17" s="1132"/>
      <c r="E17" s="1132"/>
      <c r="F17" s="1133">
        <f>SUM(F15:F16)</f>
        <v>65500</v>
      </c>
    </row>
    <row r="18" spans="1:6" ht="28.5">
      <c r="A18" s="1114" t="s">
        <v>378</v>
      </c>
      <c r="B18" s="1245" t="s">
        <v>379</v>
      </c>
      <c r="C18" s="1245"/>
      <c r="D18" s="1245"/>
      <c r="E18" s="1245"/>
      <c r="F18" s="1245"/>
    </row>
    <row r="19" spans="1:6" ht="42.75">
      <c r="A19" s="1092" t="s">
        <v>713</v>
      </c>
      <c r="B19" s="1096" t="s">
        <v>725</v>
      </c>
      <c r="C19" s="1093" t="s">
        <v>380</v>
      </c>
      <c r="D19" s="1093">
        <v>2</v>
      </c>
      <c r="E19" s="1093">
        <v>1</v>
      </c>
      <c r="F19" s="1091">
        <v>25000</v>
      </c>
    </row>
    <row r="20" spans="1:6" ht="28.5">
      <c r="A20" s="1092" t="s">
        <v>382</v>
      </c>
      <c r="B20" s="1096" t="s">
        <v>726</v>
      </c>
      <c r="C20" s="1093" t="s">
        <v>381</v>
      </c>
      <c r="D20" s="1093">
        <v>6</v>
      </c>
      <c r="E20" s="1093">
        <v>1</v>
      </c>
      <c r="F20" s="1091">
        <f>42000/7</f>
        <v>6000</v>
      </c>
    </row>
    <row r="21" spans="1:6" ht="42.75">
      <c r="A21" s="1092" t="s">
        <v>383</v>
      </c>
      <c r="B21" s="1105" t="s">
        <v>714</v>
      </c>
      <c r="C21" s="1093" t="s">
        <v>716</v>
      </c>
      <c r="D21" s="1093">
        <v>2</v>
      </c>
      <c r="E21" s="1093">
        <v>1</v>
      </c>
      <c r="F21" s="1091">
        <v>10000</v>
      </c>
    </row>
    <row r="22" spans="1:6" ht="42.75">
      <c r="A22" s="1092" t="s">
        <v>731</v>
      </c>
      <c r="B22" s="1096" t="s">
        <v>734</v>
      </c>
      <c r="C22" s="1093" t="s">
        <v>376</v>
      </c>
      <c r="D22" s="1093">
        <v>1</v>
      </c>
      <c r="E22" s="1093">
        <v>1</v>
      </c>
      <c r="F22" s="1091">
        <f>21000/6</f>
        <v>3500</v>
      </c>
    </row>
    <row r="23" spans="1:6" ht="19.5" customHeight="1">
      <c r="A23" s="1092"/>
      <c r="B23" s="1137" t="s">
        <v>384</v>
      </c>
      <c r="C23" s="1132"/>
      <c r="D23" s="1132"/>
      <c r="E23" s="1132"/>
      <c r="F23" s="1133">
        <f>SUM(F19:F22)</f>
        <v>44500</v>
      </c>
    </row>
    <row r="24" spans="1:6" ht="24.75" customHeight="1">
      <c r="A24" s="1092"/>
      <c r="B24" s="1244" t="s">
        <v>739</v>
      </c>
      <c r="C24" s="1244"/>
      <c r="D24" s="1244"/>
      <c r="E24" s="1244"/>
      <c r="F24" s="1244"/>
    </row>
    <row r="25" spans="1:6" ht="28.5">
      <c r="A25" s="1114" t="s">
        <v>385</v>
      </c>
      <c r="B25" s="1245" t="s">
        <v>386</v>
      </c>
      <c r="C25" s="1245"/>
      <c r="D25" s="1245"/>
      <c r="E25" s="1245"/>
      <c r="F25" s="1245"/>
    </row>
    <row r="26" spans="1:6" ht="71.25">
      <c r="A26" s="1092" t="s">
        <v>387</v>
      </c>
      <c r="B26" s="1096" t="s">
        <v>717</v>
      </c>
      <c r="C26" s="1093" t="s">
        <v>354</v>
      </c>
      <c r="D26" s="1093">
        <v>1</v>
      </c>
      <c r="E26" s="1093">
        <v>1</v>
      </c>
      <c r="F26" s="1091">
        <v>20000</v>
      </c>
    </row>
    <row r="27" spans="1:6" ht="85.5">
      <c r="A27" s="1092" t="s">
        <v>719</v>
      </c>
      <c r="B27" s="1096" t="s">
        <v>735</v>
      </c>
      <c r="C27" s="1093" t="s">
        <v>718</v>
      </c>
      <c r="D27" s="1093">
        <v>1</v>
      </c>
      <c r="E27" s="1093">
        <v>1</v>
      </c>
      <c r="F27" s="1091">
        <v>50000</v>
      </c>
    </row>
    <row r="28" spans="1:6" ht="28.5">
      <c r="A28" s="1092" t="s">
        <v>728</v>
      </c>
      <c r="B28" s="1096" t="s">
        <v>729</v>
      </c>
      <c r="C28" s="1093"/>
      <c r="D28" s="1093">
        <v>1</v>
      </c>
      <c r="E28" s="1093">
        <v>2</v>
      </c>
      <c r="F28" s="1091">
        <v>60000</v>
      </c>
    </row>
    <row r="29" spans="1:6" ht="15.75">
      <c r="A29" s="1092"/>
      <c r="B29" s="1137" t="s">
        <v>721</v>
      </c>
      <c r="C29" s="1132"/>
      <c r="D29" s="1132"/>
      <c r="E29" s="1132"/>
      <c r="F29" s="1133"/>
    </row>
    <row r="30" spans="1:6" ht="28.5">
      <c r="A30" s="1114" t="s">
        <v>388</v>
      </c>
      <c r="B30" s="1242" t="s">
        <v>389</v>
      </c>
      <c r="C30" s="1242"/>
      <c r="D30" s="1242"/>
      <c r="E30" s="1242"/>
      <c r="F30" s="1242"/>
    </row>
    <row r="31" spans="1:6" ht="71.25">
      <c r="A31" s="1117" t="s">
        <v>390</v>
      </c>
      <c r="B31" s="1093" t="s">
        <v>391</v>
      </c>
      <c r="C31" s="1093" t="s">
        <v>392</v>
      </c>
      <c r="D31" s="1093">
        <v>1</v>
      </c>
      <c r="E31" s="1093">
        <v>1</v>
      </c>
      <c r="F31" s="1091">
        <v>30000</v>
      </c>
    </row>
    <row r="32" spans="1:6" ht="28.5">
      <c r="A32" s="1117" t="s">
        <v>732</v>
      </c>
      <c r="B32" s="1106" t="s">
        <v>394</v>
      </c>
      <c r="C32" s="1093" t="s">
        <v>395</v>
      </c>
      <c r="D32" s="1108">
        <v>1</v>
      </c>
      <c r="E32" s="1108">
        <v>1</v>
      </c>
      <c r="F32" s="1091">
        <v>3750</v>
      </c>
    </row>
    <row r="33" spans="1:6" ht="57">
      <c r="A33" s="1117" t="s">
        <v>393</v>
      </c>
      <c r="B33" s="1106" t="s">
        <v>723</v>
      </c>
      <c r="C33" s="1093" t="s">
        <v>396</v>
      </c>
      <c r="D33" s="1108">
        <v>1</v>
      </c>
      <c r="E33" s="1108">
        <v>15</v>
      </c>
      <c r="F33" s="1091">
        <v>2000</v>
      </c>
    </row>
    <row r="34" spans="1:6" ht="15.75">
      <c r="A34" s="1092"/>
      <c r="B34" s="1137" t="s">
        <v>397</v>
      </c>
      <c r="C34" s="1132"/>
      <c r="D34" s="1132"/>
      <c r="E34" s="1132"/>
      <c r="F34" s="1133">
        <f>SUM(F31:F33)</f>
        <v>35750</v>
      </c>
    </row>
    <row r="35" spans="1:6" ht="15.75">
      <c r="A35" s="1092"/>
      <c r="B35" s="1137" t="s">
        <v>398</v>
      </c>
      <c r="C35" s="1132"/>
      <c r="D35" s="1132"/>
      <c r="E35" s="1132"/>
      <c r="F35" s="1133" t="e">
        <f>F34+F29+F23+F17+F12+#REF!</f>
        <v>#REF!</v>
      </c>
    </row>
    <row r="36" spans="1:6" ht="28.5">
      <c r="A36" s="1118" t="s">
        <v>32</v>
      </c>
      <c r="B36" s="1086" t="s">
        <v>399</v>
      </c>
      <c r="C36" s="1087"/>
      <c r="D36" s="1087"/>
      <c r="E36" s="1087"/>
      <c r="F36" s="1104"/>
    </row>
    <row r="37" spans="1:6" ht="15.75">
      <c r="A37" s="1118"/>
      <c r="B37" s="1086" t="s">
        <v>400</v>
      </c>
      <c r="C37" s="1109" t="s">
        <v>401</v>
      </c>
      <c r="D37" s="1107">
        <v>6</v>
      </c>
      <c r="E37" s="1107">
        <v>1</v>
      </c>
      <c r="F37" s="1110">
        <v>6250</v>
      </c>
    </row>
    <row r="38" spans="1:6" ht="28.5">
      <c r="A38" s="1118"/>
      <c r="B38" s="1086" t="s">
        <v>727</v>
      </c>
      <c r="C38" s="1109" t="s">
        <v>401</v>
      </c>
      <c r="D38" s="1107">
        <v>6</v>
      </c>
      <c r="E38" s="1107">
        <v>4</v>
      </c>
      <c r="F38" s="1110">
        <v>3750</v>
      </c>
    </row>
    <row r="39" spans="1:6" ht="28.5">
      <c r="A39" s="1119"/>
      <c r="B39" s="1128" t="s">
        <v>399</v>
      </c>
      <c r="C39" s="1129"/>
      <c r="D39" s="1134"/>
      <c r="E39" s="1135"/>
      <c r="F39" s="1136">
        <f>SUM(F37:F38)</f>
        <v>10000</v>
      </c>
    </row>
    <row r="40" spans="1:6" ht="28.5">
      <c r="A40" s="1118" t="s">
        <v>34</v>
      </c>
      <c r="B40" s="1086" t="s">
        <v>403</v>
      </c>
      <c r="C40" s="1109"/>
      <c r="D40" s="1109"/>
      <c r="E40" s="1109"/>
      <c r="F40" s="1111"/>
    </row>
    <row r="41" spans="1:6" ht="57">
      <c r="A41" s="1120"/>
      <c r="B41" s="1086" t="s">
        <v>404</v>
      </c>
      <c r="C41" s="1109" t="s">
        <v>405</v>
      </c>
      <c r="D41" s="1109"/>
      <c r="E41" s="1107"/>
      <c r="F41" s="1110">
        <v>54625</v>
      </c>
    </row>
    <row r="42" spans="1:6" ht="15.75">
      <c r="A42" s="1121"/>
      <c r="B42" s="1128" t="s">
        <v>402</v>
      </c>
      <c r="C42" s="1129"/>
      <c r="D42" s="1130"/>
      <c r="E42" s="1129"/>
      <c r="F42" s="1131"/>
    </row>
    <row r="43" spans="1:6" ht="15.75">
      <c r="A43" s="1121"/>
      <c r="B43" s="1128" t="s">
        <v>722</v>
      </c>
      <c r="C43" s="1129"/>
      <c r="D43" s="1130"/>
      <c r="E43" s="1129"/>
      <c r="F43" s="1131"/>
    </row>
    <row r="44" spans="1:6" ht="17.25" customHeight="1">
      <c r="A44" s="1092"/>
      <c r="B44" s="1132" t="s">
        <v>406</v>
      </c>
      <c r="C44" s="1132"/>
      <c r="D44" s="1132"/>
      <c r="E44" s="1132"/>
      <c r="F44" s="1133"/>
    </row>
    <row r="45" spans="1:6" ht="15.75">
      <c r="A45" s="1125"/>
      <c r="B45" s="1126"/>
      <c r="C45" s="1126"/>
      <c r="D45" s="1126"/>
      <c r="E45" s="1126"/>
      <c r="F45" s="1127"/>
    </row>
  </sheetData>
  <sheetProtection/>
  <mergeCells count="13">
    <mergeCell ref="B30:F30"/>
    <mergeCell ref="B4:F4"/>
    <mergeCell ref="B13:F13"/>
    <mergeCell ref="B14:F14"/>
    <mergeCell ref="B18:F18"/>
    <mergeCell ref="B24:F24"/>
    <mergeCell ref="B25:F25"/>
    <mergeCell ref="A2:A3"/>
    <mergeCell ref="B2:B3"/>
    <mergeCell ref="C2:C3"/>
    <mergeCell ref="D2:D3"/>
    <mergeCell ref="E2:E3"/>
    <mergeCell ref="F2:F3"/>
  </mergeCells>
  <printOptions/>
  <pageMargins left="0.25" right="0.25"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F39"/>
  <sheetViews>
    <sheetView zoomScalePageLayoutView="0" workbookViewId="0" topLeftCell="A1">
      <pane xSplit="2" ySplit="4" topLeftCell="C28" activePane="bottomRight" state="frozen"/>
      <selection pane="topLeft" activeCell="A1" sqref="A1"/>
      <selection pane="topRight" activeCell="C1" sqref="C1"/>
      <selection pane="bottomLeft" activeCell="A7" sqref="A7"/>
      <selection pane="bottomRight" activeCell="F35" sqref="F35"/>
    </sheetView>
  </sheetViews>
  <sheetFormatPr defaultColWidth="9.00390625" defaultRowHeight="15.75"/>
  <cols>
    <col min="1" max="1" width="5.375" style="1122" customWidth="1"/>
    <col min="2" max="2" width="36.875" style="1123" customWidth="1"/>
    <col min="3" max="3" width="8.125" style="1123" customWidth="1"/>
    <col min="4" max="4" width="3.875" style="1123" bestFit="1" customWidth="1"/>
    <col min="5" max="5" width="5.50390625" style="1123" bestFit="1" customWidth="1"/>
    <col min="6" max="6" width="10.875" style="1124" bestFit="1" customWidth="1"/>
    <col min="7" max="16384" width="9.00390625" style="1088" customWidth="1"/>
  </cols>
  <sheetData>
    <row r="1" spans="1:6" ht="15.75">
      <c r="A1" s="1092"/>
      <c r="B1" s="1142" t="s">
        <v>745</v>
      </c>
      <c r="C1" s="1112"/>
      <c r="D1" s="1112"/>
      <c r="E1" s="1112"/>
      <c r="F1" s="1112"/>
    </row>
    <row r="2" spans="1:6" ht="12" customHeight="1">
      <c r="A2" s="1246" t="s">
        <v>0</v>
      </c>
      <c r="B2" s="1246" t="s">
        <v>344</v>
      </c>
      <c r="C2" s="1247" t="s">
        <v>345</v>
      </c>
      <c r="D2" s="1247" t="s">
        <v>136</v>
      </c>
      <c r="E2" s="1247" t="s">
        <v>710</v>
      </c>
      <c r="F2" s="1248" t="s">
        <v>346</v>
      </c>
    </row>
    <row r="3" spans="1:6" ht="15.75">
      <c r="A3" s="1246"/>
      <c r="B3" s="1246"/>
      <c r="C3" s="1247"/>
      <c r="D3" s="1247"/>
      <c r="E3" s="1247"/>
      <c r="F3" s="1248"/>
    </row>
    <row r="4" spans="1:6" ht="15.75">
      <c r="A4" s="1113"/>
      <c r="B4" s="1243" t="s">
        <v>738</v>
      </c>
      <c r="C4" s="1243"/>
      <c r="D4" s="1243"/>
      <c r="E4" s="1243"/>
      <c r="F4" s="1243"/>
    </row>
    <row r="5" spans="1:6" s="1089" customFormat="1" ht="71.25">
      <c r="A5" s="1114" t="s">
        <v>359</v>
      </c>
      <c r="B5" s="1098" t="s">
        <v>733</v>
      </c>
      <c r="C5" s="1099"/>
      <c r="D5" s="1099"/>
      <c r="E5" s="1099"/>
      <c r="F5" s="1100"/>
    </row>
    <row r="6" spans="1:6" ht="57">
      <c r="A6" s="1092" t="s">
        <v>360</v>
      </c>
      <c r="B6" s="1101" t="s">
        <v>361</v>
      </c>
      <c r="C6" s="1099" t="s">
        <v>715</v>
      </c>
      <c r="D6" s="1099">
        <v>25</v>
      </c>
      <c r="E6" s="1099">
        <v>1</v>
      </c>
      <c r="F6" s="1100">
        <v>250</v>
      </c>
    </row>
    <row r="7" spans="1:6" ht="104.25" customHeight="1">
      <c r="A7" s="1092" t="s">
        <v>363</v>
      </c>
      <c r="B7" s="1101" t="s">
        <v>364</v>
      </c>
      <c r="C7" s="1099" t="s">
        <v>362</v>
      </c>
      <c r="D7" s="1099">
        <v>25</v>
      </c>
      <c r="E7" s="1099">
        <v>1</v>
      </c>
      <c r="F7" s="1100">
        <v>450</v>
      </c>
    </row>
    <row r="8" spans="1:6" s="1089" customFormat="1" ht="57">
      <c r="A8" s="1113" t="s">
        <v>365</v>
      </c>
      <c r="B8" s="1101" t="s">
        <v>366</v>
      </c>
      <c r="C8" s="1099" t="s">
        <v>362</v>
      </c>
      <c r="D8" s="1099">
        <v>5</v>
      </c>
      <c r="E8" s="1099">
        <v>1</v>
      </c>
      <c r="F8" s="1100">
        <v>3300</v>
      </c>
    </row>
    <row r="9" spans="1:6" ht="57">
      <c r="A9" s="1092" t="s">
        <v>367</v>
      </c>
      <c r="B9" s="1102" t="s">
        <v>368</v>
      </c>
      <c r="C9" s="1099" t="s">
        <v>369</v>
      </c>
      <c r="D9" s="1099">
        <v>27</v>
      </c>
      <c r="E9" s="1099">
        <v>1</v>
      </c>
      <c r="F9" s="1100">
        <v>16500</v>
      </c>
    </row>
    <row r="10" spans="1:6" ht="28.5">
      <c r="A10" s="1092" t="s">
        <v>370</v>
      </c>
      <c r="B10" s="1102" t="s">
        <v>711</v>
      </c>
      <c r="C10" s="1099" t="s">
        <v>362</v>
      </c>
      <c r="D10" s="1099">
        <v>18</v>
      </c>
      <c r="E10" s="1099">
        <v>1</v>
      </c>
      <c r="F10" s="1100">
        <f>32500/50</f>
        <v>650</v>
      </c>
    </row>
    <row r="11" spans="1:6" s="1090" customFormat="1" ht="42.75">
      <c r="A11" s="1115" t="s">
        <v>730</v>
      </c>
      <c r="B11" s="1101" t="s">
        <v>371</v>
      </c>
      <c r="C11" s="1099" t="s">
        <v>362</v>
      </c>
      <c r="D11" s="1099">
        <v>8</v>
      </c>
      <c r="E11" s="1099">
        <v>1</v>
      </c>
      <c r="F11" s="1100">
        <v>5550</v>
      </c>
    </row>
    <row r="12" spans="1:6" ht="15.75">
      <c r="A12" s="1116"/>
      <c r="B12" s="1097" t="s">
        <v>720</v>
      </c>
      <c r="C12" s="1103"/>
      <c r="D12" s="1103"/>
      <c r="E12" s="1103">
        <v>0</v>
      </c>
      <c r="F12" s="1133"/>
    </row>
    <row r="13" spans="1:6" ht="30.75" customHeight="1">
      <c r="A13" s="1092"/>
      <c r="B13" s="1244" t="s">
        <v>740</v>
      </c>
      <c r="C13" s="1244"/>
      <c r="D13" s="1244"/>
      <c r="E13" s="1244"/>
      <c r="F13" s="1244"/>
    </row>
    <row r="14" spans="1:6" ht="28.5">
      <c r="A14" s="1114" t="s">
        <v>378</v>
      </c>
      <c r="B14" s="1245" t="s">
        <v>379</v>
      </c>
      <c r="C14" s="1245"/>
      <c r="D14" s="1245"/>
      <c r="E14" s="1245"/>
      <c r="F14" s="1245"/>
    </row>
    <row r="15" spans="1:6" ht="28.5">
      <c r="A15" s="1092" t="s">
        <v>382</v>
      </c>
      <c r="B15" s="1096" t="s">
        <v>726</v>
      </c>
      <c r="C15" s="1093" t="s">
        <v>381</v>
      </c>
      <c r="D15" s="1093">
        <v>6</v>
      </c>
      <c r="E15" s="1093">
        <v>1</v>
      </c>
      <c r="F15" s="1091">
        <f>42000/7</f>
        <v>6000</v>
      </c>
    </row>
    <row r="16" spans="1:6" ht="42.75">
      <c r="A16" s="1092" t="s">
        <v>383</v>
      </c>
      <c r="B16" s="1105" t="s">
        <v>714</v>
      </c>
      <c r="C16" s="1093" t="s">
        <v>716</v>
      </c>
      <c r="D16" s="1093">
        <v>1</v>
      </c>
      <c r="E16" s="1093">
        <v>1</v>
      </c>
      <c r="F16" s="1091">
        <v>10000</v>
      </c>
    </row>
    <row r="17" spans="1:6" ht="42.75">
      <c r="A17" s="1092" t="s">
        <v>731</v>
      </c>
      <c r="B17" s="1096" t="s">
        <v>734</v>
      </c>
      <c r="C17" s="1093" t="s">
        <v>376</v>
      </c>
      <c r="D17" s="1093">
        <v>1</v>
      </c>
      <c r="E17" s="1093">
        <v>1</v>
      </c>
      <c r="F17" s="1091">
        <f>21000/6</f>
        <v>3500</v>
      </c>
    </row>
    <row r="18" spans="1:6" ht="19.5" customHeight="1">
      <c r="A18" s="1092"/>
      <c r="B18" s="1137" t="s">
        <v>384</v>
      </c>
      <c r="C18" s="1132"/>
      <c r="D18" s="1132"/>
      <c r="E18" s="1132"/>
      <c r="F18" s="1133"/>
    </row>
    <row r="19" spans="1:6" ht="24.75" customHeight="1">
      <c r="A19" s="1092"/>
      <c r="B19" s="1244" t="s">
        <v>739</v>
      </c>
      <c r="C19" s="1244"/>
      <c r="D19" s="1244"/>
      <c r="E19" s="1244"/>
      <c r="F19" s="1244"/>
    </row>
    <row r="20" spans="1:6" ht="28.5">
      <c r="A20" s="1114" t="s">
        <v>385</v>
      </c>
      <c r="B20" s="1245" t="s">
        <v>386</v>
      </c>
      <c r="C20" s="1245"/>
      <c r="D20" s="1245"/>
      <c r="E20" s="1245"/>
      <c r="F20" s="1245"/>
    </row>
    <row r="21" spans="1:6" ht="85.5">
      <c r="A21" s="1092" t="s">
        <v>719</v>
      </c>
      <c r="B21" s="1096" t="s">
        <v>735</v>
      </c>
      <c r="C21" s="1093" t="s">
        <v>718</v>
      </c>
      <c r="D21" s="1093">
        <v>1</v>
      </c>
      <c r="E21" s="1093">
        <v>1</v>
      </c>
      <c r="F21" s="1091">
        <v>50000</v>
      </c>
    </row>
    <row r="22" spans="1:6" ht="28.5">
      <c r="A22" s="1092" t="s">
        <v>728</v>
      </c>
      <c r="B22" s="1096" t="s">
        <v>729</v>
      </c>
      <c r="C22" s="1093"/>
      <c r="D22" s="1093">
        <v>1</v>
      </c>
      <c r="E22" s="1093">
        <v>2</v>
      </c>
      <c r="F22" s="1091">
        <v>60000</v>
      </c>
    </row>
    <row r="23" spans="1:6" ht="15.75">
      <c r="A23" s="1092"/>
      <c r="B23" s="1137" t="s">
        <v>721</v>
      </c>
      <c r="C23" s="1132"/>
      <c r="D23" s="1132"/>
      <c r="E23" s="1132"/>
      <c r="F23" s="1133"/>
    </row>
    <row r="24" spans="1:6" ht="28.5">
      <c r="A24" s="1114" t="s">
        <v>388</v>
      </c>
      <c r="B24" s="1242" t="s">
        <v>389</v>
      </c>
      <c r="C24" s="1242"/>
      <c r="D24" s="1242"/>
      <c r="E24" s="1242"/>
      <c r="F24" s="1242"/>
    </row>
    <row r="25" spans="1:6" ht="28.5">
      <c r="A25" s="1117" t="s">
        <v>732</v>
      </c>
      <c r="B25" s="1106" t="s">
        <v>394</v>
      </c>
      <c r="C25" s="1093" t="s">
        <v>395</v>
      </c>
      <c r="D25" s="1108">
        <v>1</v>
      </c>
      <c r="E25" s="1108">
        <v>1</v>
      </c>
      <c r="F25" s="1091">
        <v>3750</v>
      </c>
    </row>
    <row r="26" spans="1:6" ht="57">
      <c r="A26" s="1117" t="s">
        <v>393</v>
      </c>
      <c r="B26" s="1106" t="s">
        <v>723</v>
      </c>
      <c r="C26" s="1093" t="s">
        <v>396</v>
      </c>
      <c r="D26" s="1108">
        <v>1</v>
      </c>
      <c r="E26" s="1108">
        <v>15</v>
      </c>
      <c r="F26" s="1091">
        <v>2000</v>
      </c>
    </row>
    <row r="27" spans="1:6" ht="15.75">
      <c r="A27" s="1092"/>
      <c r="B27" s="1137" t="s">
        <v>397</v>
      </c>
      <c r="C27" s="1132"/>
      <c r="D27" s="1132"/>
      <c r="E27" s="1132"/>
      <c r="F27" s="1133">
        <f>SUM(F25:F26)</f>
        <v>5750</v>
      </c>
    </row>
    <row r="28" spans="1:6" ht="15.75">
      <c r="A28" s="1092"/>
      <c r="B28" s="1137" t="s">
        <v>398</v>
      </c>
      <c r="C28" s="1132"/>
      <c r="D28" s="1132"/>
      <c r="E28" s="1132"/>
      <c r="F28" s="1133"/>
    </row>
    <row r="29" spans="1:6" ht="28.5">
      <c r="A29" s="1118" t="s">
        <v>32</v>
      </c>
      <c r="B29" s="1086" t="s">
        <v>399</v>
      </c>
      <c r="C29" s="1087"/>
      <c r="D29" s="1087"/>
      <c r="E29" s="1087"/>
      <c r="F29" s="1104"/>
    </row>
    <row r="30" spans="1:6" ht="15.75">
      <c r="A30" s="1118"/>
      <c r="B30" s="1086" t="s">
        <v>400</v>
      </c>
      <c r="C30" s="1109" t="s">
        <v>401</v>
      </c>
      <c r="D30" s="1107">
        <v>6</v>
      </c>
      <c r="E30" s="1107">
        <v>1</v>
      </c>
      <c r="F30" s="1110">
        <v>6250</v>
      </c>
    </row>
    <row r="31" spans="1:6" ht="28.5">
      <c r="A31" s="1118"/>
      <c r="B31" s="1086" t="s">
        <v>727</v>
      </c>
      <c r="C31" s="1109" t="s">
        <v>401</v>
      </c>
      <c r="D31" s="1107">
        <v>6</v>
      </c>
      <c r="E31" s="1107">
        <v>4</v>
      </c>
      <c r="F31" s="1110">
        <v>3750</v>
      </c>
    </row>
    <row r="32" spans="1:6" ht="28.5">
      <c r="A32" s="1119"/>
      <c r="B32" s="1128" t="s">
        <v>399</v>
      </c>
      <c r="C32" s="1129"/>
      <c r="D32" s="1134"/>
      <c r="E32" s="1135"/>
      <c r="F32" s="1136">
        <f>SUM(F30:F31)</f>
        <v>10000</v>
      </c>
    </row>
    <row r="33" spans="1:6" ht="15.75">
      <c r="A33" s="1119"/>
      <c r="B33" s="1128" t="s">
        <v>402</v>
      </c>
      <c r="C33" s="1129"/>
      <c r="D33" s="1130"/>
      <c r="E33" s="1130"/>
      <c r="F33" s="1131"/>
    </row>
    <row r="34" spans="1:6" ht="28.5">
      <c r="A34" s="1118" t="s">
        <v>34</v>
      </c>
      <c r="B34" s="1086" t="s">
        <v>403</v>
      </c>
      <c r="C34" s="1109"/>
      <c r="D34" s="1109"/>
      <c r="E34" s="1109"/>
      <c r="F34" s="1111"/>
    </row>
    <row r="35" spans="1:6" ht="57">
      <c r="A35" s="1120"/>
      <c r="B35" s="1086" t="s">
        <v>404</v>
      </c>
      <c r="C35" s="1109" t="s">
        <v>405</v>
      </c>
      <c r="D35" s="1109"/>
      <c r="E35" s="1107"/>
      <c r="F35" s="1110">
        <v>54625</v>
      </c>
    </row>
    <row r="36" spans="1:6" ht="15.75">
      <c r="A36" s="1121"/>
      <c r="B36" s="1128" t="s">
        <v>402</v>
      </c>
      <c r="C36" s="1129"/>
      <c r="D36" s="1130"/>
      <c r="E36" s="1129"/>
      <c r="F36" s="1131"/>
    </row>
    <row r="37" spans="1:6" ht="15.75">
      <c r="A37" s="1121"/>
      <c r="B37" s="1128" t="s">
        <v>722</v>
      </c>
      <c r="C37" s="1129"/>
      <c r="D37" s="1130"/>
      <c r="E37" s="1129"/>
      <c r="F37" s="1131"/>
    </row>
    <row r="38" spans="1:6" ht="17.25" customHeight="1">
      <c r="A38" s="1092"/>
      <c r="B38" s="1132" t="s">
        <v>406</v>
      </c>
      <c r="C38" s="1132"/>
      <c r="D38" s="1132"/>
      <c r="E38" s="1132"/>
      <c r="F38" s="1133"/>
    </row>
    <row r="39" spans="1:6" ht="15.75">
      <c r="A39" s="1125"/>
      <c r="B39" s="1126"/>
      <c r="C39" s="1126"/>
      <c r="D39" s="1126"/>
      <c r="E39" s="1126"/>
      <c r="F39" s="1127"/>
    </row>
  </sheetData>
  <sheetProtection/>
  <mergeCells count="12">
    <mergeCell ref="B24:F24"/>
    <mergeCell ref="B4:F4"/>
    <mergeCell ref="B13:F13"/>
    <mergeCell ref="B14:F14"/>
    <mergeCell ref="B19:F19"/>
    <mergeCell ref="B20:F20"/>
    <mergeCell ref="A2:A3"/>
    <mergeCell ref="B2:B3"/>
    <mergeCell ref="C2:C3"/>
    <mergeCell ref="D2:D3"/>
    <mergeCell ref="E2:E3"/>
    <mergeCell ref="F2:F3"/>
  </mergeCells>
  <printOptions/>
  <pageMargins left="0.25" right="0.25"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rsmagar</dc:creator>
  <cp:keywords/>
  <dc:description/>
  <cp:lastModifiedBy>KP Joshi</cp:lastModifiedBy>
  <cp:lastPrinted>2017-11-03T06:54:56Z</cp:lastPrinted>
  <dcterms:created xsi:type="dcterms:W3CDTF">2010-05-26T03:29:40Z</dcterms:created>
  <dcterms:modified xsi:type="dcterms:W3CDTF">2017-11-03T08:04:34Z</dcterms:modified>
  <cp:category/>
  <cp:version/>
  <cp:contentType/>
  <cp:contentStatus/>
</cp:coreProperties>
</file>